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8_28_2017 hala učebny\"/>
    </mc:Choice>
  </mc:AlternateContent>
  <bookViews>
    <workbookView xWindow="0" yWindow="0" windowWidth="24000" windowHeight="10320"/>
  </bookViews>
  <sheets>
    <sheet name="Rekapitulace stavby" sheetId="1" r:id="rId1"/>
    <sheet name="2016-10-14-Hum2 - SO 02 D..." sheetId="2" r:id="rId2"/>
    <sheet name="2016-10-13-Hum1 - SO 01 Hala" sheetId="3" r:id="rId3"/>
    <sheet name="2016-10-14-Hum3 - SO 03 P..." sheetId="4" r:id="rId4"/>
    <sheet name="2016-10-14-Hum4 - SO 04 Z..." sheetId="5" r:id="rId5"/>
    <sheet name="2017-06-14-Hum5 - SO 05 S..." sheetId="6" r:id="rId6"/>
    <sheet name="2017-06-2017-Hum - VON - ..." sheetId="7" r:id="rId7"/>
    <sheet name="Pokyny pro vyplnění" sheetId="8" r:id="rId8"/>
  </sheets>
  <definedNames>
    <definedName name="_xlnm._FilterDatabase" localSheetId="2" hidden="1">'2016-10-13-Hum1 - SO 01 Hala'!$C$93:$K$272</definedName>
    <definedName name="_xlnm._FilterDatabase" localSheetId="1" hidden="1">'2016-10-14-Hum2 - SO 02 D...'!$C$81:$K$136</definedName>
    <definedName name="_xlnm._FilterDatabase" localSheetId="3" hidden="1">'2016-10-14-Hum3 - SO 03 P...'!$C$77:$K$81</definedName>
    <definedName name="_xlnm._FilterDatabase" localSheetId="4" hidden="1">'2016-10-14-Hum4 - SO 04 Z...'!$C$80:$K$113</definedName>
    <definedName name="_xlnm._FilterDatabase" localSheetId="5" hidden="1">'2017-06-14-Hum5 - SO 05 S...'!$C$78:$K$105</definedName>
    <definedName name="_xlnm._FilterDatabase" localSheetId="6" hidden="1">'2017-06-2017-Hum - VON - ...'!$C$78:$K$171</definedName>
    <definedName name="_xlnm.Print_Titles" localSheetId="2">'2016-10-13-Hum1 - SO 01 Hala'!$93:$93</definedName>
    <definedName name="_xlnm.Print_Titles" localSheetId="1">'2016-10-14-Hum2 - SO 02 D...'!$81:$81</definedName>
    <definedName name="_xlnm.Print_Titles" localSheetId="3">'2016-10-14-Hum3 - SO 03 P...'!$77:$77</definedName>
    <definedName name="_xlnm.Print_Titles" localSheetId="4">'2016-10-14-Hum4 - SO 04 Z...'!$80:$80</definedName>
    <definedName name="_xlnm.Print_Titles" localSheetId="5">'2017-06-14-Hum5 - SO 05 S...'!$78:$78</definedName>
    <definedName name="_xlnm.Print_Titles" localSheetId="6">'2017-06-2017-Hum - VON - ...'!$78:$78</definedName>
    <definedName name="_xlnm.Print_Titles" localSheetId="0">'Rekapitulace stavby'!$49:$49</definedName>
    <definedName name="_xlnm.Print_Area" localSheetId="2">'2016-10-13-Hum1 - SO 01 Hala'!$C$4:$J$36,'2016-10-13-Hum1 - SO 01 Hala'!$C$42:$J$75,'2016-10-13-Hum1 - SO 01 Hala'!$C$81:$K$272</definedName>
    <definedName name="_xlnm.Print_Area" localSheetId="1">'2016-10-14-Hum2 - SO 02 D...'!$C$4:$J$36,'2016-10-14-Hum2 - SO 02 D...'!$C$42:$J$63,'2016-10-14-Hum2 - SO 02 D...'!$C$69:$K$136</definedName>
    <definedName name="_xlnm.Print_Area" localSheetId="3">'2016-10-14-Hum3 - SO 03 P...'!$C$4:$J$36,'2016-10-14-Hum3 - SO 03 P...'!$C$42:$J$59,'2016-10-14-Hum3 - SO 03 P...'!$C$65:$K$81</definedName>
    <definedName name="_xlnm.Print_Area" localSheetId="4">'2016-10-14-Hum4 - SO 04 Z...'!$C$4:$J$36,'2016-10-14-Hum4 - SO 04 Z...'!$C$42:$J$62,'2016-10-14-Hum4 - SO 04 Z...'!$C$68:$K$113</definedName>
    <definedName name="_xlnm.Print_Area" localSheetId="5">'2017-06-14-Hum5 - SO 05 S...'!$C$4:$J$36,'2017-06-14-Hum5 - SO 05 S...'!$C$42:$J$60,'2017-06-14-Hum5 - SO 05 S...'!$C$66:$K$105</definedName>
    <definedName name="_xlnm.Print_Area" localSheetId="6">'2017-06-2017-Hum - VON - ...'!$C$4:$J$36,'2017-06-2017-Hum - VON - ...'!$C$42:$J$60,'2017-06-2017-Hum - VON - ...'!$C$66:$K$171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T160" i="7"/>
  <c r="R160" i="7"/>
  <c r="P160" i="7"/>
  <c r="BK160" i="7"/>
  <c r="J160" i="7"/>
  <c r="BE160" i="7" s="1"/>
  <c r="BI151" i="7"/>
  <c r="BH151" i="7"/>
  <c r="BG151" i="7"/>
  <c r="BF151" i="7"/>
  <c r="T151" i="7"/>
  <c r="R151" i="7"/>
  <c r="R150" i="7" s="1"/>
  <c r="P151" i="7"/>
  <c r="BK151" i="7"/>
  <c r="J151" i="7"/>
  <c r="BE151" i="7" s="1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BE131" i="7"/>
  <c r="T131" i="7"/>
  <c r="R131" i="7"/>
  <c r="P131" i="7"/>
  <c r="BK131" i="7"/>
  <c r="J131" i="7"/>
  <c r="BI127" i="7"/>
  <c r="BH127" i="7"/>
  <c r="BG127" i="7"/>
  <c r="BF127" i="7"/>
  <c r="T127" i="7"/>
  <c r="R127" i="7"/>
  <c r="P127" i="7"/>
  <c r="BK127" i="7"/>
  <c r="J127" i="7"/>
  <c r="BE127" i="7" s="1"/>
  <c r="BI120" i="7"/>
  <c r="BH120" i="7"/>
  <c r="BG120" i="7"/>
  <c r="BF120" i="7"/>
  <c r="BE120" i="7"/>
  <c r="T120" i="7"/>
  <c r="R120" i="7"/>
  <c r="P120" i="7"/>
  <c r="BK120" i="7"/>
  <c r="J120" i="7"/>
  <c r="BI114" i="7"/>
  <c r="BH114" i="7"/>
  <c r="BG114" i="7"/>
  <c r="BF114" i="7"/>
  <c r="T114" i="7"/>
  <c r="R114" i="7"/>
  <c r="P114" i="7"/>
  <c r="BK114" i="7"/>
  <c r="J114" i="7"/>
  <c r="BE114" i="7" s="1"/>
  <c r="BI107" i="7"/>
  <c r="BH107" i="7"/>
  <c r="BG107" i="7"/>
  <c r="BF107" i="7"/>
  <c r="BE107" i="7"/>
  <c r="T107" i="7"/>
  <c r="R107" i="7"/>
  <c r="P107" i="7"/>
  <c r="BK107" i="7"/>
  <c r="J107" i="7"/>
  <c r="BI102" i="7"/>
  <c r="BH102" i="7"/>
  <c r="BG102" i="7"/>
  <c r="BF102" i="7"/>
  <c r="T102" i="7"/>
  <c r="R102" i="7"/>
  <c r="P102" i="7"/>
  <c r="BK102" i="7"/>
  <c r="J102" i="7"/>
  <c r="BE102" i="7" s="1"/>
  <c r="BI97" i="7"/>
  <c r="BH97" i="7"/>
  <c r="BG97" i="7"/>
  <c r="BF97" i="7"/>
  <c r="T97" i="7"/>
  <c r="R97" i="7"/>
  <c r="P97" i="7"/>
  <c r="BK97" i="7"/>
  <c r="J97" i="7"/>
  <c r="BE97" i="7" s="1"/>
  <c r="BI92" i="7"/>
  <c r="BH92" i="7"/>
  <c r="BG92" i="7"/>
  <c r="BF92" i="7"/>
  <c r="T92" i="7"/>
  <c r="R92" i="7"/>
  <c r="P92" i="7"/>
  <c r="BK92" i="7"/>
  <c r="J92" i="7"/>
  <c r="BE92" i="7" s="1"/>
  <c r="BI87" i="7"/>
  <c r="BH87" i="7"/>
  <c r="BG87" i="7"/>
  <c r="BF87" i="7"/>
  <c r="BE87" i="7"/>
  <c r="T87" i="7"/>
  <c r="R87" i="7"/>
  <c r="P87" i="7"/>
  <c r="BK87" i="7"/>
  <c r="J87" i="7"/>
  <c r="BI82" i="7"/>
  <c r="BH82" i="7"/>
  <c r="F33" i="7" s="1"/>
  <c r="BC57" i="1" s="1"/>
  <c r="BG82" i="7"/>
  <c r="BF82" i="7"/>
  <c r="T82" i="7"/>
  <c r="T81" i="7" s="1"/>
  <c r="R82" i="7"/>
  <c r="P82" i="7"/>
  <c r="BK82" i="7"/>
  <c r="BK81" i="7" s="1"/>
  <c r="J82" i="7"/>
  <c r="BE82" i="7" s="1"/>
  <c r="J75" i="7"/>
  <c r="F75" i="7"/>
  <c r="F73" i="7"/>
  <c r="E71" i="7"/>
  <c r="J51" i="7"/>
  <c r="F51" i="7"/>
  <c r="F49" i="7"/>
  <c r="E47" i="7"/>
  <c r="J18" i="7"/>
  <c r="E18" i="7"/>
  <c r="F76" i="7" s="1"/>
  <c r="J17" i="7"/>
  <c r="J12" i="7"/>
  <c r="J73" i="7" s="1"/>
  <c r="E7" i="7"/>
  <c r="E45" i="7" s="1"/>
  <c r="P104" i="6"/>
  <c r="AY56" i="1"/>
  <c r="AX56" i="1"/>
  <c r="BI105" i="6"/>
  <c r="BH105" i="6"/>
  <c r="BG105" i="6"/>
  <c r="BF105" i="6"/>
  <c r="T105" i="6"/>
  <c r="T104" i="6" s="1"/>
  <c r="R105" i="6"/>
  <c r="R104" i="6" s="1"/>
  <c r="P105" i="6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T91" i="6"/>
  <c r="R91" i="6"/>
  <c r="P91" i="6"/>
  <c r="BK91" i="6"/>
  <c r="J91" i="6"/>
  <c r="BE91" i="6" s="1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BE84" i="6"/>
  <c r="T84" i="6"/>
  <c r="R84" i="6"/>
  <c r="P84" i="6"/>
  <c r="BK84" i="6"/>
  <c r="J84" i="6"/>
  <c r="BI82" i="6"/>
  <c r="BH82" i="6"/>
  <c r="BG82" i="6"/>
  <c r="F32" i="6" s="1"/>
  <c r="BB56" i="1" s="1"/>
  <c r="BF82" i="6"/>
  <c r="T82" i="6"/>
  <c r="R82" i="6"/>
  <c r="R81" i="6" s="1"/>
  <c r="P82" i="6"/>
  <c r="BK82" i="6"/>
  <c r="J82" i="6"/>
  <c r="BE82" i="6" s="1"/>
  <c r="J75" i="6"/>
  <c r="F75" i="6"/>
  <c r="F73" i="6"/>
  <c r="E71" i="6"/>
  <c r="E69" i="6"/>
  <c r="J51" i="6"/>
  <c r="F51" i="6"/>
  <c r="F49" i="6"/>
  <c r="E47" i="6"/>
  <c r="J18" i="6"/>
  <c r="E18" i="6"/>
  <c r="F52" i="6" s="1"/>
  <c r="J17" i="6"/>
  <c r="J12" i="6"/>
  <c r="J73" i="6" s="1"/>
  <c r="E7" i="6"/>
  <c r="E45" i="6" s="1"/>
  <c r="P112" i="5"/>
  <c r="AY55" i="1"/>
  <c r="AX55" i="1"/>
  <c r="BI113" i="5"/>
  <c r="BH113" i="5"/>
  <c r="BG113" i="5"/>
  <c r="BF113" i="5"/>
  <c r="T113" i="5"/>
  <c r="T112" i="5" s="1"/>
  <c r="R113" i="5"/>
  <c r="R112" i="5" s="1"/>
  <c r="P113" i="5"/>
  <c r="BK113" i="5"/>
  <c r="BK112" i="5" s="1"/>
  <c r="J112" i="5" s="1"/>
  <c r="J61" i="5" s="1"/>
  <c r="J113" i="5"/>
  <c r="BE113" i="5" s="1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R109" i="5" s="1"/>
  <c r="P110" i="5"/>
  <c r="P109" i="5" s="1"/>
  <c r="BK110" i="5"/>
  <c r="BK109" i="5" s="1"/>
  <c r="J109" i="5" s="1"/>
  <c r="J60" i="5" s="1"/>
  <c r="J110" i="5"/>
  <c r="BE110" i="5" s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BE104" i="5"/>
  <c r="T104" i="5"/>
  <c r="R104" i="5"/>
  <c r="P104" i="5"/>
  <c r="BK104" i="5"/>
  <c r="J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BE98" i="5"/>
  <c r="T98" i="5"/>
  <c r="R98" i="5"/>
  <c r="P98" i="5"/>
  <c r="P97" i="5" s="1"/>
  <c r="BK98" i="5"/>
  <c r="BK97" i="5" s="1"/>
  <c r="J97" i="5" s="1"/>
  <c r="J59" i="5" s="1"/>
  <c r="J98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BH84" i="5"/>
  <c r="BG84" i="5"/>
  <c r="F32" i="5" s="1"/>
  <c r="BB55" i="1" s="1"/>
  <c r="BF84" i="5"/>
  <c r="T84" i="5"/>
  <c r="R84" i="5"/>
  <c r="P84" i="5"/>
  <c r="P83" i="5" s="1"/>
  <c r="BK84" i="5"/>
  <c r="J84" i="5"/>
  <c r="BE84" i="5" s="1"/>
  <c r="J77" i="5"/>
  <c r="F77" i="5"/>
  <c r="F75" i="5"/>
  <c r="E73" i="5"/>
  <c r="F52" i="5"/>
  <c r="J51" i="5"/>
  <c r="F51" i="5"/>
  <c r="F49" i="5"/>
  <c r="E47" i="5"/>
  <c r="J18" i="5"/>
  <c r="E18" i="5"/>
  <c r="F78" i="5" s="1"/>
  <c r="J17" i="5"/>
  <c r="J12" i="5"/>
  <c r="J49" i="5" s="1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F31" i="4" s="1"/>
  <c r="BA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BE81" i="4" s="1"/>
  <c r="F30" i="4" s="1"/>
  <c r="AZ54" i="1" s="1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72" i="4" s="1"/>
  <c r="E7" i="4"/>
  <c r="E45" i="4" s="1"/>
  <c r="AY53" i="1"/>
  <c r="AX53" i="1"/>
  <c r="BI272" i="3"/>
  <c r="BH272" i="3"/>
  <c r="BG272" i="3"/>
  <c r="BF272" i="3"/>
  <c r="T272" i="3"/>
  <c r="R272" i="3"/>
  <c r="P272" i="3"/>
  <c r="BK272" i="3"/>
  <c r="J272" i="3"/>
  <c r="BE272" i="3" s="1"/>
  <c r="BI271" i="3"/>
  <c r="BH271" i="3"/>
  <c r="BG271" i="3"/>
  <c r="BF271" i="3"/>
  <c r="T271" i="3"/>
  <c r="R271" i="3"/>
  <c r="P271" i="3"/>
  <c r="BK271" i="3"/>
  <c r="J271" i="3"/>
  <c r="BE271" i="3" s="1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BK269" i="3"/>
  <c r="J269" i="3"/>
  <c r="BE269" i="3" s="1"/>
  <c r="BI268" i="3"/>
  <c r="BH268" i="3"/>
  <c r="BG268" i="3"/>
  <c r="BF268" i="3"/>
  <c r="T268" i="3"/>
  <c r="R268" i="3"/>
  <c r="P268" i="3"/>
  <c r="BK268" i="3"/>
  <c r="J268" i="3"/>
  <c r="BE268" i="3" s="1"/>
  <c r="BI267" i="3"/>
  <c r="BH267" i="3"/>
  <c r="BG267" i="3"/>
  <c r="BF267" i="3"/>
  <c r="T267" i="3"/>
  <c r="R267" i="3"/>
  <c r="R266" i="3" s="1"/>
  <c r="P267" i="3"/>
  <c r="BK267" i="3"/>
  <c r="J267" i="3"/>
  <c r="BE267" i="3" s="1"/>
  <c r="BI265" i="3"/>
  <c r="BH265" i="3"/>
  <c r="BG265" i="3"/>
  <c r="BF265" i="3"/>
  <c r="BE265" i="3"/>
  <c r="T265" i="3"/>
  <c r="R265" i="3"/>
  <c r="P265" i="3"/>
  <c r="BK265" i="3"/>
  <c r="J265" i="3"/>
  <c r="BI263" i="3"/>
  <c r="BH263" i="3"/>
  <c r="BG263" i="3"/>
  <c r="BF263" i="3"/>
  <c r="T263" i="3"/>
  <c r="R263" i="3"/>
  <c r="P263" i="3"/>
  <c r="BK263" i="3"/>
  <c r="J263" i="3"/>
  <c r="BE263" i="3" s="1"/>
  <c r="BI262" i="3"/>
  <c r="BH262" i="3"/>
  <c r="BG262" i="3"/>
  <c r="BF262" i="3"/>
  <c r="BE262" i="3"/>
  <c r="T262" i="3"/>
  <c r="R262" i="3"/>
  <c r="P262" i="3"/>
  <c r="BK262" i="3"/>
  <c r="J262" i="3"/>
  <c r="BI261" i="3"/>
  <c r="BH261" i="3"/>
  <c r="BG261" i="3"/>
  <c r="BF261" i="3"/>
  <c r="T261" i="3"/>
  <c r="R261" i="3"/>
  <c r="P261" i="3"/>
  <c r="BK261" i="3"/>
  <c r="J261" i="3"/>
  <c r="BE261" i="3" s="1"/>
  <c r="BI260" i="3"/>
  <c r="BH260" i="3"/>
  <c r="BG260" i="3"/>
  <c r="BF260" i="3"/>
  <c r="BE260" i="3"/>
  <c r="T260" i="3"/>
  <c r="R260" i="3"/>
  <c r="P260" i="3"/>
  <c r="BK260" i="3"/>
  <c r="J260" i="3"/>
  <c r="BI259" i="3"/>
  <c r="BH259" i="3"/>
  <c r="BG259" i="3"/>
  <c r="BF259" i="3"/>
  <c r="T259" i="3"/>
  <c r="T258" i="3" s="1"/>
  <c r="R259" i="3"/>
  <c r="P259" i="3"/>
  <c r="BK259" i="3"/>
  <c r="J259" i="3"/>
  <c r="BE259" i="3" s="1"/>
  <c r="BI257" i="3"/>
  <c r="BH257" i="3"/>
  <c r="BG257" i="3"/>
  <c r="BF257" i="3"/>
  <c r="T257" i="3"/>
  <c r="R257" i="3"/>
  <c r="P257" i="3"/>
  <c r="BK257" i="3"/>
  <c r="J257" i="3"/>
  <c r="BE257" i="3" s="1"/>
  <c r="BI256" i="3"/>
  <c r="BH256" i="3"/>
  <c r="BG256" i="3"/>
  <c r="BF256" i="3"/>
  <c r="T256" i="3"/>
  <c r="R256" i="3"/>
  <c r="P256" i="3"/>
  <c r="BK256" i="3"/>
  <c r="J256" i="3"/>
  <c r="BE256" i="3" s="1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P249" i="3" s="1"/>
  <c r="BK250" i="3"/>
  <c r="J250" i="3"/>
  <c r="BE250" i="3" s="1"/>
  <c r="BI248" i="3"/>
  <c r="BH248" i="3"/>
  <c r="BG248" i="3"/>
  <c r="BF248" i="3"/>
  <c r="T248" i="3"/>
  <c r="R248" i="3"/>
  <c r="P248" i="3"/>
  <c r="BK248" i="3"/>
  <c r="J248" i="3"/>
  <c r="BE248" i="3" s="1"/>
  <c r="BI247" i="3"/>
  <c r="BH247" i="3"/>
  <c r="BG247" i="3"/>
  <c r="BF247" i="3"/>
  <c r="T247" i="3"/>
  <c r="R247" i="3"/>
  <c r="P247" i="3"/>
  <c r="BK247" i="3"/>
  <c r="J247" i="3"/>
  <c r="BE247" i="3" s="1"/>
  <c r="BI246" i="3"/>
  <c r="BH246" i="3"/>
  <c r="BG246" i="3"/>
  <c r="BF246" i="3"/>
  <c r="T246" i="3"/>
  <c r="R246" i="3"/>
  <c r="P246" i="3"/>
  <c r="BK246" i="3"/>
  <c r="J246" i="3"/>
  <c r="BE246" i="3" s="1"/>
  <c r="BI245" i="3"/>
  <c r="BH245" i="3"/>
  <c r="BG245" i="3"/>
  <c r="BF245" i="3"/>
  <c r="BE245" i="3"/>
  <c r="T245" i="3"/>
  <c r="R245" i="3"/>
  <c r="P245" i="3"/>
  <c r="BK245" i="3"/>
  <c r="J245" i="3"/>
  <c r="BI244" i="3"/>
  <c r="BH244" i="3"/>
  <c r="BG244" i="3"/>
  <c r="BF244" i="3"/>
  <c r="T244" i="3"/>
  <c r="T243" i="3" s="1"/>
  <c r="R244" i="3"/>
  <c r="P244" i="3"/>
  <c r="BK244" i="3"/>
  <c r="BK243" i="3" s="1"/>
  <c r="J243" i="3" s="1"/>
  <c r="J71" i="3" s="1"/>
  <c r="J244" i="3"/>
  <c r="BE244" i="3" s="1"/>
  <c r="BI242" i="3"/>
  <c r="BH242" i="3"/>
  <c r="BG242" i="3"/>
  <c r="BF242" i="3"/>
  <c r="T242" i="3"/>
  <c r="T241" i="3" s="1"/>
  <c r="R242" i="3"/>
  <c r="R241" i="3" s="1"/>
  <c r="P242" i="3"/>
  <c r="P241" i="3" s="1"/>
  <c r="BK242" i="3"/>
  <c r="BK241" i="3" s="1"/>
  <c r="J241" i="3" s="1"/>
  <c r="J70" i="3" s="1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BE239" i="3"/>
  <c r="T239" i="3"/>
  <c r="R239" i="3"/>
  <c r="P239" i="3"/>
  <c r="BK239" i="3"/>
  <c r="J239" i="3"/>
  <c r="BI238" i="3"/>
  <c r="BH238" i="3"/>
  <c r="BG238" i="3"/>
  <c r="BF238" i="3"/>
  <c r="T238" i="3"/>
  <c r="T237" i="3" s="1"/>
  <c r="R238" i="3"/>
  <c r="R237" i="3" s="1"/>
  <c r="P238" i="3"/>
  <c r="BK238" i="3"/>
  <c r="J238" i="3"/>
  <c r="BE238" i="3" s="1"/>
  <c r="BI236" i="3"/>
  <c r="BH236" i="3"/>
  <c r="BG236" i="3"/>
  <c r="BF236" i="3"/>
  <c r="T236" i="3"/>
  <c r="T235" i="3" s="1"/>
  <c r="R236" i="3"/>
  <c r="R235" i="3" s="1"/>
  <c r="P236" i="3"/>
  <c r="P235" i="3" s="1"/>
  <c r="BK236" i="3"/>
  <c r="BK235" i="3" s="1"/>
  <c r="J235" i="3" s="1"/>
  <c r="J68" i="3" s="1"/>
  <c r="J236" i="3"/>
  <c r="BE236" i="3" s="1"/>
  <c r="BI234" i="3"/>
  <c r="BH234" i="3"/>
  <c r="BG234" i="3"/>
  <c r="BF234" i="3"/>
  <c r="T234" i="3"/>
  <c r="R234" i="3"/>
  <c r="P234" i="3"/>
  <c r="BK234" i="3"/>
  <c r="J234" i="3"/>
  <c r="BE234" i="3" s="1"/>
  <c r="BI232" i="3"/>
  <c r="BH232" i="3"/>
  <c r="BG232" i="3"/>
  <c r="BF232" i="3"/>
  <c r="T232" i="3"/>
  <c r="R232" i="3"/>
  <c r="P232" i="3"/>
  <c r="BK232" i="3"/>
  <c r="J232" i="3"/>
  <c r="BE232" i="3" s="1"/>
  <c r="BI230" i="3"/>
  <c r="BH230" i="3"/>
  <c r="BG230" i="3"/>
  <c r="BF230" i="3"/>
  <c r="BE230" i="3"/>
  <c r="T230" i="3"/>
  <c r="R230" i="3"/>
  <c r="P230" i="3"/>
  <c r="BK230" i="3"/>
  <c r="J230" i="3"/>
  <c r="BI228" i="3"/>
  <c r="BH228" i="3"/>
  <c r="BG228" i="3"/>
  <c r="BF228" i="3"/>
  <c r="T228" i="3"/>
  <c r="R228" i="3"/>
  <c r="P228" i="3"/>
  <c r="BK228" i="3"/>
  <c r="J228" i="3"/>
  <c r="BE228" i="3" s="1"/>
  <c r="BI227" i="3"/>
  <c r="BH227" i="3"/>
  <c r="BG227" i="3"/>
  <c r="BF227" i="3"/>
  <c r="BE227" i="3"/>
  <c r="T227" i="3"/>
  <c r="R227" i="3"/>
  <c r="P227" i="3"/>
  <c r="BK227" i="3"/>
  <c r="J227" i="3"/>
  <c r="BI225" i="3"/>
  <c r="BH225" i="3"/>
  <c r="BG225" i="3"/>
  <c r="BF225" i="3"/>
  <c r="T225" i="3"/>
  <c r="R225" i="3"/>
  <c r="P225" i="3"/>
  <c r="BK225" i="3"/>
  <c r="J225" i="3"/>
  <c r="BE225" i="3" s="1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BE220" i="3"/>
  <c r="T220" i="3"/>
  <c r="R220" i="3"/>
  <c r="P220" i="3"/>
  <c r="BK220" i="3"/>
  <c r="J220" i="3"/>
  <c r="BI219" i="3"/>
  <c r="BH219" i="3"/>
  <c r="BG219" i="3"/>
  <c r="BF219" i="3"/>
  <c r="T219" i="3"/>
  <c r="R219" i="3"/>
  <c r="P219" i="3"/>
  <c r="BK219" i="3"/>
  <c r="J219" i="3"/>
  <c r="BE219" i="3" s="1"/>
  <c r="BI215" i="3"/>
  <c r="BH215" i="3"/>
  <c r="BG215" i="3"/>
  <c r="BF215" i="3"/>
  <c r="BE215" i="3"/>
  <c r="T215" i="3"/>
  <c r="R215" i="3"/>
  <c r="P215" i="3"/>
  <c r="BK215" i="3"/>
  <c r="J215" i="3"/>
  <c r="BI213" i="3"/>
  <c r="BH213" i="3"/>
  <c r="BG213" i="3"/>
  <c r="BF213" i="3"/>
  <c r="T213" i="3"/>
  <c r="R213" i="3"/>
  <c r="P213" i="3"/>
  <c r="BK213" i="3"/>
  <c r="J213" i="3"/>
  <c r="BE213" i="3" s="1"/>
  <c r="BI211" i="3"/>
  <c r="BH211" i="3"/>
  <c r="BG211" i="3"/>
  <c r="BF211" i="3"/>
  <c r="T211" i="3"/>
  <c r="R211" i="3"/>
  <c r="R210" i="3" s="1"/>
  <c r="P211" i="3"/>
  <c r="P210" i="3" s="1"/>
  <c r="BK211" i="3"/>
  <c r="J211" i="3"/>
  <c r="BE211" i="3" s="1"/>
  <c r="BI208" i="3"/>
  <c r="BH208" i="3"/>
  <c r="BG208" i="3"/>
  <c r="BF208" i="3"/>
  <c r="T208" i="3"/>
  <c r="T207" i="3" s="1"/>
  <c r="R208" i="3"/>
  <c r="R207" i="3" s="1"/>
  <c r="P208" i="3"/>
  <c r="P207" i="3" s="1"/>
  <c r="BK208" i="3"/>
  <c r="BK207" i="3" s="1"/>
  <c r="J207" i="3" s="1"/>
  <c r="J65" i="3" s="1"/>
  <c r="J208" i="3"/>
  <c r="BE208" i="3" s="1"/>
  <c r="BI206" i="3"/>
  <c r="BH206" i="3"/>
  <c r="BG206" i="3"/>
  <c r="BF206" i="3"/>
  <c r="T206" i="3"/>
  <c r="R206" i="3"/>
  <c r="P206" i="3"/>
  <c r="BK206" i="3"/>
  <c r="J206" i="3"/>
  <c r="BE206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T202" i="3" s="1"/>
  <c r="R203" i="3"/>
  <c r="R202" i="3" s="1"/>
  <c r="P203" i="3"/>
  <c r="BK203" i="3"/>
  <c r="J203" i="3"/>
  <c r="BE203" i="3" s="1"/>
  <c r="BI201" i="3"/>
  <c r="BH201" i="3"/>
  <c r="BG201" i="3"/>
  <c r="BF201" i="3"/>
  <c r="BE201" i="3"/>
  <c r="T201" i="3"/>
  <c r="R201" i="3"/>
  <c r="P201" i="3"/>
  <c r="BK201" i="3"/>
  <c r="J201" i="3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BE196" i="3"/>
  <c r="T196" i="3"/>
  <c r="R196" i="3"/>
  <c r="P196" i="3"/>
  <c r="BK196" i="3"/>
  <c r="J196" i="3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BE194" i="3"/>
  <c r="T194" i="3"/>
  <c r="R194" i="3"/>
  <c r="P194" i="3"/>
  <c r="BK194" i="3"/>
  <c r="J194" i="3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BE190" i="3"/>
  <c r="T190" i="3"/>
  <c r="R190" i="3"/>
  <c r="P190" i="3"/>
  <c r="BK190" i="3"/>
  <c r="J190" i="3"/>
  <c r="BI189" i="3"/>
  <c r="BH189" i="3"/>
  <c r="BG189" i="3"/>
  <c r="BF189" i="3"/>
  <c r="T189" i="3"/>
  <c r="T188" i="3" s="1"/>
  <c r="R189" i="3"/>
  <c r="P189" i="3"/>
  <c r="BK189" i="3"/>
  <c r="J189" i="3"/>
  <c r="BE189" i="3" s="1"/>
  <c r="BI186" i="3"/>
  <c r="BH186" i="3"/>
  <c r="BG186" i="3"/>
  <c r="BF186" i="3"/>
  <c r="T186" i="3"/>
  <c r="R186" i="3"/>
  <c r="P186" i="3"/>
  <c r="BK186" i="3"/>
  <c r="J186" i="3"/>
  <c r="BE186" i="3" s="1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1" i="3"/>
  <c r="BH181" i="3"/>
  <c r="BG181" i="3"/>
  <c r="BF181" i="3"/>
  <c r="T181" i="3"/>
  <c r="R181" i="3"/>
  <c r="P181" i="3"/>
  <c r="BK181" i="3"/>
  <c r="J181" i="3"/>
  <c r="BE181" i="3" s="1"/>
  <c r="BI179" i="3"/>
  <c r="BH179" i="3"/>
  <c r="BG179" i="3"/>
  <c r="BF179" i="3"/>
  <c r="T179" i="3"/>
  <c r="R179" i="3"/>
  <c r="P179" i="3"/>
  <c r="BK179" i="3"/>
  <c r="J179" i="3"/>
  <c r="BE179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R171" i="3" s="1"/>
  <c r="P172" i="3"/>
  <c r="BK172" i="3"/>
  <c r="J172" i="3"/>
  <c r="BE172" i="3" s="1"/>
  <c r="BI169" i="3"/>
  <c r="BH169" i="3"/>
  <c r="BG169" i="3"/>
  <c r="BF169" i="3"/>
  <c r="BE169" i="3"/>
  <c r="T169" i="3"/>
  <c r="R169" i="3"/>
  <c r="P169" i="3"/>
  <c r="BK169" i="3"/>
  <c r="J169" i="3"/>
  <c r="BI167" i="3"/>
  <c r="BH167" i="3"/>
  <c r="BG167" i="3"/>
  <c r="BF167" i="3"/>
  <c r="T167" i="3"/>
  <c r="T166" i="3" s="1"/>
  <c r="R167" i="3"/>
  <c r="R166" i="3" s="1"/>
  <c r="P167" i="3"/>
  <c r="BK167" i="3"/>
  <c r="J167" i="3"/>
  <c r="BE167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BE144" i="3"/>
  <c r="T144" i="3"/>
  <c r="R144" i="3"/>
  <c r="P144" i="3"/>
  <c r="BK144" i="3"/>
  <c r="BK143" i="3" s="1"/>
  <c r="J143" i="3" s="1"/>
  <c r="J60" i="3" s="1"/>
  <c r="J144" i="3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BE136" i="3"/>
  <c r="T136" i="3"/>
  <c r="R136" i="3"/>
  <c r="P136" i="3"/>
  <c r="BK136" i="3"/>
  <c r="J136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BE130" i="3"/>
  <c r="T130" i="3"/>
  <c r="R130" i="3"/>
  <c r="P130" i="3"/>
  <c r="BK130" i="3"/>
  <c r="J130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T126" i="3"/>
  <c r="T125" i="3" s="1"/>
  <c r="R126" i="3"/>
  <c r="R125" i="3" s="1"/>
  <c r="P126" i="3"/>
  <c r="BK126" i="3"/>
  <c r="J126" i="3"/>
  <c r="BE126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BE108" i="3"/>
  <c r="T108" i="3"/>
  <c r="R108" i="3"/>
  <c r="P108" i="3"/>
  <c r="BK108" i="3"/>
  <c r="J108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BE105" i="3"/>
  <c r="T105" i="3"/>
  <c r="R105" i="3"/>
  <c r="P105" i="3"/>
  <c r="BK105" i="3"/>
  <c r="J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BE103" i="3"/>
  <c r="T103" i="3"/>
  <c r="R103" i="3"/>
  <c r="P103" i="3"/>
  <c r="BK103" i="3"/>
  <c r="J103" i="3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BE97" i="3"/>
  <c r="T97" i="3"/>
  <c r="R97" i="3"/>
  <c r="P97" i="3"/>
  <c r="BK97" i="3"/>
  <c r="J97" i="3"/>
  <c r="J90" i="3"/>
  <c r="F90" i="3"/>
  <c r="F88" i="3"/>
  <c r="E86" i="3"/>
  <c r="J51" i="3"/>
  <c r="F51" i="3"/>
  <c r="F49" i="3"/>
  <c r="E47" i="3"/>
  <c r="J18" i="3"/>
  <c r="E18" i="3"/>
  <c r="F91" i="3" s="1"/>
  <c r="J17" i="3"/>
  <c r="J12" i="3"/>
  <c r="J49" i="3" s="1"/>
  <c r="E7" i="3"/>
  <c r="E45" i="3" s="1"/>
  <c r="BK135" i="2"/>
  <c r="J135" i="2" s="1"/>
  <c r="J62" i="2" s="1"/>
  <c r="AY52" i="1"/>
  <c r="AX52" i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J136" i="2"/>
  <c r="BE136" i="2" s="1"/>
  <c r="BI134" i="2"/>
  <c r="BH134" i="2"/>
  <c r="BG134" i="2"/>
  <c r="BF134" i="2"/>
  <c r="BE134" i="2"/>
  <c r="T134" i="2"/>
  <c r="T133" i="2" s="1"/>
  <c r="R134" i="2"/>
  <c r="R133" i="2" s="1"/>
  <c r="P134" i="2"/>
  <c r="P133" i="2" s="1"/>
  <c r="BK134" i="2"/>
  <c r="BK133" i="2" s="1"/>
  <c r="J133" i="2" s="1"/>
  <c r="J61" i="2" s="1"/>
  <c r="J134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BE104" i="2"/>
  <c r="T104" i="2"/>
  <c r="R104" i="2"/>
  <c r="P104" i="2"/>
  <c r="P103" i="2" s="1"/>
  <c r="BK104" i="2"/>
  <c r="J104" i="2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5" i="2"/>
  <c r="BH85" i="2"/>
  <c r="BG85" i="2"/>
  <c r="BF85" i="2"/>
  <c r="BE85" i="2"/>
  <c r="T85" i="2"/>
  <c r="R85" i="2"/>
  <c r="P85" i="2"/>
  <c r="P84" i="2" s="1"/>
  <c r="BK85" i="2"/>
  <c r="J85" i="2"/>
  <c r="J78" i="2"/>
  <c r="F78" i="2"/>
  <c r="F76" i="2"/>
  <c r="E74" i="2"/>
  <c r="J51" i="2"/>
  <c r="F51" i="2"/>
  <c r="F49" i="2"/>
  <c r="E47" i="2"/>
  <c r="J18" i="2"/>
  <c r="E18" i="2"/>
  <c r="F79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BK96" i="3" l="1"/>
  <c r="F34" i="3"/>
  <c r="BD53" i="1" s="1"/>
  <c r="F30" i="7"/>
  <c r="AZ57" i="1" s="1"/>
  <c r="BK84" i="2"/>
  <c r="F34" i="2"/>
  <c r="BD52" i="1" s="1"/>
  <c r="R188" i="3"/>
  <c r="R258" i="3"/>
  <c r="P83" i="2"/>
  <c r="P82" i="2" s="1"/>
  <c r="AU52" i="1" s="1"/>
  <c r="F31" i="3"/>
  <c r="BA53" i="1" s="1"/>
  <c r="P143" i="3"/>
  <c r="T171" i="3"/>
  <c r="R83" i="5"/>
  <c r="T81" i="6"/>
  <c r="T80" i="6" s="1"/>
  <c r="T79" i="6" s="1"/>
  <c r="T84" i="2"/>
  <c r="F33" i="2"/>
  <c r="BC52" i="1" s="1"/>
  <c r="BK103" i="2"/>
  <c r="J103" i="2" s="1"/>
  <c r="J60" i="2" s="1"/>
  <c r="T96" i="3"/>
  <c r="F33" i="3"/>
  <c r="BC53" i="1" s="1"/>
  <c r="P125" i="3"/>
  <c r="T143" i="3"/>
  <c r="P166" i="3"/>
  <c r="P171" i="3"/>
  <c r="P188" i="3"/>
  <c r="P202" i="3"/>
  <c r="BK210" i="3"/>
  <c r="P237" i="3"/>
  <c r="P209" i="3" s="1"/>
  <c r="R243" i="3"/>
  <c r="R209" i="3" s="1"/>
  <c r="BK249" i="3"/>
  <c r="J249" i="3" s="1"/>
  <c r="J72" i="3" s="1"/>
  <c r="P258" i="3"/>
  <c r="P266" i="3"/>
  <c r="E68" i="4"/>
  <c r="J31" i="4"/>
  <c r="AW54" i="1" s="1"/>
  <c r="J75" i="5"/>
  <c r="BK83" i="5"/>
  <c r="F31" i="5"/>
  <c r="BA55" i="1" s="1"/>
  <c r="T97" i="5"/>
  <c r="T109" i="5"/>
  <c r="P81" i="6"/>
  <c r="P80" i="6" s="1"/>
  <c r="P79" i="6" s="1"/>
  <c r="AU56" i="1" s="1"/>
  <c r="J31" i="6"/>
  <c r="AW56" i="1" s="1"/>
  <c r="E69" i="7"/>
  <c r="R81" i="7"/>
  <c r="R80" i="7" s="1"/>
  <c r="R79" i="7" s="1"/>
  <c r="F32" i="7"/>
  <c r="BB57" i="1" s="1"/>
  <c r="P150" i="7"/>
  <c r="F31" i="2"/>
  <c r="BA52" i="1" s="1"/>
  <c r="R103" i="2"/>
  <c r="R249" i="3"/>
  <c r="T266" i="3"/>
  <c r="T150" i="7"/>
  <c r="P96" i="3"/>
  <c r="F33" i="5"/>
  <c r="BC55" i="1" s="1"/>
  <c r="F33" i="6"/>
  <c r="BC56" i="1" s="1"/>
  <c r="F34" i="7"/>
  <c r="BD57" i="1" s="1"/>
  <c r="E72" i="2"/>
  <c r="R84" i="2"/>
  <c r="R83" i="2" s="1"/>
  <c r="R82" i="2" s="1"/>
  <c r="F32" i="2"/>
  <c r="BB52" i="1" s="1"/>
  <c r="T103" i="2"/>
  <c r="E84" i="3"/>
  <c r="R96" i="3"/>
  <c r="R95" i="3" s="1"/>
  <c r="F32" i="3"/>
  <c r="BB53" i="1" s="1"/>
  <c r="BK125" i="3"/>
  <c r="J125" i="3" s="1"/>
  <c r="J59" i="3" s="1"/>
  <c r="R143" i="3"/>
  <c r="BK166" i="3"/>
  <c r="J166" i="3" s="1"/>
  <c r="J61" i="3" s="1"/>
  <c r="BK171" i="3"/>
  <c r="J171" i="3" s="1"/>
  <c r="J62" i="3" s="1"/>
  <c r="BK188" i="3"/>
  <c r="J188" i="3" s="1"/>
  <c r="J63" i="3" s="1"/>
  <c r="BK202" i="3"/>
  <c r="J202" i="3" s="1"/>
  <c r="J64" i="3" s="1"/>
  <c r="T210" i="3"/>
  <c r="T209" i="3" s="1"/>
  <c r="BK237" i="3"/>
  <c r="J237" i="3" s="1"/>
  <c r="J69" i="3" s="1"/>
  <c r="P243" i="3"/>
  <c r="T249" i="3"/>
  <c r="BK258" i="3"/>
  <c r="J258" i="3" s="1"/>
  <c r="J73" i="3" s="1"/>
  <c r="BK266" i="3"/>
  <c r="J266" i="3" s="1"/>
  <c r="J74" i="3" s="1"/>
  <c r="T83" i="5"/>
  <c r="F34" i="5"/>
  <c r="BD55" i="1" s="1"/>
  <c r="R97" i="5"/>
  <c r="BK81" i="6"/>
  <c r="F34" i="6"/>
  <c r="BD56" i="1" s="1"/>
  <c r="P81" i="7"/>
  <c r="P80" i="7" s="1"/>
  <c r="P79" i="7" s="1"/>
  <c r="AU57" i="1" s="1"/>
  <c r="F31" i="7"/>
  <c r="BA57" i="1" s="1"/>
  <c r="BK150" i="7"/>
  <c r="J150" i="7" s="1"/>
  <c r="J59" i="7" s="1"/>
  <c r="F30" i="5"/>
  <c r="AZ55" i="1" s="1"/>
  <c r="J30" i="5"/>
  <c r="AV55" i="1" s="1"/>
  <c r="J81" i="6"/>
  <c r="J58" i="6" s="1"/>
  <c r="BK80" i="6"/>
  <c r="T82" i="5"/>
  <c r="T81" i="5" s="1"/>
  <c r="F30" i="6"/>
  <c r="AZ56" i="1" s="1"/>
  <c r="J80" i="4"/>
  <c r="J58" i="4" s="1"/>
  <c r="BK79" i="4"/>
  <c r="BK80" i="7"/>
  <c r="J81" i="7"/>
  <c r="J58" i="7" s="1"/>
  <c r="BK83" i="2"/>
  <c r="J84" i="2"/>
  <c r="J58" i="2" s="1"/>
  <c r="J96" i="3"/>
  <c r="J58" i="3" s="1"/>
  <c r="F30" i="2"/>
  <c r="AZ52" i="1" s="1"/>
  <c r="J30" i="3"/>
  <c r="AV53" i="1" s="1"/>
  <c r="P82" i="5"/>
  <c r="P81" i="5" s="1"/>
  <c r="AU55" i="1" s="1"/>
  <c r="R80" i="6"/>
  <c r="R79" i="6" s="1"/>
  <c r="T80" i="7"/>
  <c r="T79" i="7" s="1"/>
  <c r="J210" i="3"/>
  <c r="J67" i="3" s="1"/>
  <c r="J83" i="5"/>
  <c r="J58" i="5" s="1"/>
  <c r="BK82" i="5"/>
  <c r="J31" i="2"/>
  <c r="AW52" i="1" s="1"/>
  <c r="F52" i="3"/>
  <c r="J88" i="3"/>
  <c r="F30" i="3"/>
  <c r="AZ53" i="1" s="1"/>
  <c r="J49" i="4"/>
  <c r="J30" i="4"/>
  <c r="AV54" i="1" s="1"/>
  <c r="AT54" i="1" s="1"/>
  <c r="E45" i="5"/>
  <c r="F76" i="6"/>
  <c r="F31" i="6"/>
  <c r="BA56" i="1" s="1"/>
  <c r="J31" i="7"/>
  <c r="AW57" i="1" s="1"/>
  <c r="J49" i="2"/>
  <c r="F52" i="2"/>
  <c r="J31" i="3"/>
  <c r="AW53" i="1" s="1"/>
  <c r="F52" i="4"/>
  <c r="J30" i="6"/>
  <c r="AV56" i="1" s="1"/>
  <c r="J49" i="7"/>
  <c r="J30" i="2"/>
  <c r="AV52" i="1" s="1"/>
  <c r="AT52" i="1" s="1"/>
  <c r="J31" i="5"/>
  <c r="AW55" i="1" s="1"/>
  <c r="J49" i="6"/>
  <c r="F52" i="7"/>
  <c r="J30" i="7"/>
  <c r="AV57" i="1" s="1"/>
  <c r="AT57" i="1" l="1"/>
  <c r="BA51" i="1"/>
  <c r="BK209" i="3"/>
  <c r="J209" i="3" s="1"/>
  <c r="J66" i="3" s="1"/>
  <c r="BK95" i="3"/>
  <c r="J95" i="3" s="1"/>
  <c r="J57" i="3" s="1"/>
  <c r="BB51" i="1"/>
  <c r="R82" i="5"/>
  <c r="R81" i="5" s="1"/>
  <c r="R94" i="3"/>
  <c r="BC51" i="1"/>
  <c r="P95" i="3"/>
  <c r="P94" i="3" s="1"/>
  <c r="AU53" i="1" s="1"/>
  <c r="AU51" i="1" s="1"/>
  <c r="T83" i="2"/>
  <c r="T82" i="2" s="1"/>
  <c r="AT56" i="1"/>
  <c r="T95" i="3"/>
  <c r="T94" i="3" s="1"/>
  <c r="BD51" i="1"/>
  <c r="W30" i="1" s="1"/>
  <c r="W27" i="1"/>
  <c r="AW51" i="1"/>
  <c r="AK27" i="1" s="1"/>
  <c r="BK79" i="7"/>
  <c r="J79" i="7" s="1"/>
  <c r="J80" i="7"/>
  <c r="J57" i="7" s="1"/>
  <c r="BK94" i="3"/>
  <c r="J94" i="3" s="1"/>
  <c r="AZ51" i="1"/>
  <c r="AT55" i="1"/>
  <c r="J82" i="5"/>
  <c r="J57" i="5" s="1"/>
  <c r="BK81" i="5"/>
  <c r="J81" i="5" s="1"/>
  <c r="AT53" i="1"/>
  <c r="BK82" i="2"/>
  <c r="J82" i="2" s="1"/>
  <c r="J83" i="2"/>
  <c r="J57" i="2" s="1"/>
  <c r="J79" i="4"/>
  <c r="J57" i="4" s="1"/>
  <c r="BK78" i="4"/>
  <c r="J78" i="4" s="1"/>
  <c r="BK79" i="6"/>
  <c r="J79" i="6" s="1"/>
  <c r="J80" i="6"/>
  <c r="J57" i="6" s="1"/>
  <c r="AX51" i="1" l="1"/>
  <c r="W28" i="1"/>
  <c r="W29" i="1"/>
  <c r="AY51" i="1"/>
  <c r="J56" i="2"/>
  <c r="J27" i="2"/>
  <c r="J27" i="6"/>
  <c r="J56" i="6"/>
  <c r="J27" i="5"/>
  <c r="J56" i="5"/>
  <c r="J27" i="3"/>
  <c r="J56" i="3"/>
  <c r="J27" i="4"/>
  <c r="J56" i="4"/>
  <c r="AV51" i="1"/>
  <c r="W26" i="1"/>
  <c r="J56" i="7"/>
  <c r="J27" i="7"/>
  <c r="AG53" i="1" l="1"/>
  <c r="AN53" i="1" s="1"/>
  <c r="J36" i="3"/>
  <c r="J36" i="6"/>
  <c r="AG56" i="1"/>
  <c r="AN56" i="1" s="1"/>
  <c r="AG54" i="1"/>
  <c r="AN54" i="1" s="1"/>
  <c r="J36" i="4"/>
  <c r="J36" i="5"/>
  <c r="AG55" i="1"/>
  <c r="AN55" i="1" s="1"/>
  <c r="AK26" i="1"/>
  <c r="AT51" i="1"/>
  <c r="AG57" i="1"/>
  <c r="AN57" i="1" s="1"/>
  <c r="J36" i="7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<sst xmlns="http://schemas.openxmlformats.org/spreadsheetml/2006/main" count="5973" uniqueCount="1214">
  <si>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</si>
  <si>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</si>
  <si>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</si>
  <si>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</si>
  <si>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</si>
  <si>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</si>
  <si>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</si>
  <si>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</si>
  <si>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</si>
  <si>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</si>
  <si>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</si>
  <si>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</si>
  <si>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</si>
  <si>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</si>
  <si>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</si>
  <si>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</si>
  <si>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</si>
  <si>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2016-10-13/Hum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</si>
  <si>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</si>
  <si>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</si>
  <si>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Hala pro zemědělské stroje Humpolec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</si>
  <si>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</si>
  <si>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</si>
  <si>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</si>
  <si>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</si>
  <si>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</si>
  <si>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</si>
  <si>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</si>
  <si>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</si>
  <si>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</si>
  <si>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</si>
  <si>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</si>
  <si>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</si>
  <si>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</si>
  <si>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</si>
  <si>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</si>
  <si>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</si>
  <si>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</si>
  <si>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</si>
  <si>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</si>
  <si>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</si>
  <si>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</si>
  <si>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</si>
  <si>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</si>
  <si>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</si>
  <si>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</si>
  <si>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</si>
  <si>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</si>
  <si>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</si>
  <si>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</si>
  <si>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</si>
  <si>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</si>
  <si>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</si>
  <si>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</si>
  <si>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</si>
  <si>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</si>
  <si>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</si>
  <si>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</si>
  <si>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</si>
  <si>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</si>
  <si>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</si>
  <si>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</si>
  <si>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</si>
  <si>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</si>
  <si>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</si>
  <si>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</si>
  <si>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</si>
  <si>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</si>
  <si>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</si>
  <si>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</si>
  <si>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</si>
  <si>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</si>
  <si>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</si>
  <si>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</si>
  <si>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</si>
  <si>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</si>
  <si>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</si>
  <si>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</si>
  <si>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</si>
  <si>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</si>
  <si>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</si>
  <si>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</si>
  <si>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</si>
  <si>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</si>
  <si>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2016-10-14/Hum2</t>
  </si>
  <si>
    <t>SO 02 Dešťová kanalizace</t>
  </si>
  <si>
    <t>STA</t>
  </si>
  <si>
    <t>{dbf4ab02-b24f-415b-bcdf-a96b525b8665}</t>
  </si>
  <si>
    <t>2</t>
  </si>
  <si>
    <t>2016-10-13/Hum1</t>
  </si>
  <si>
    <t>SO 01 Hala</t>
  </si>
  <si>
    <t>{eaeeb780-b7e6-42b7-ab9c-bef2a6bd97d7}</t>
  </si>
  <si>
    <t>2016-10-14/Hum3</t>
  </si>
  <si>
    <t>SO 03 Přípojka NN</t>
  </si>
  <si>
    <t>{0601e1ac-71b2-4f3b-a691-24511f3b7a49}</t>
  </si>
  <si>
    <t>2016-10-14/Hum4</t>
  </si>
  <si>
    <t>SO 04 Zpevněné plochy</t>
  </si>
  <si>
    <t>{d4c94186-8a67-4652-a62d-88446dd0407e}</t>
  </si>
  <si>
    <t>2017-06-14/Hum5</t>
  </si>
  <si>
    <t>SO 05 Sadové úpravy</t>
  </si>
  <si>
    <t>{6f1b321c-2971-4f75-8710-a09b3597c892}</t>
  </si>
  <si>
    <t>2017-06-2017/Hum</t>
  </si>
  <si>
    <t>VON - Školní statek Humpolec - hala pro stroje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</si>
  <si>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</si>
  <si>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</si>
  <si>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</si>
  <si>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</si>
  <si>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</si>
  <si>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</si>
  <si>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</si>
  <si>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</si>
  <si>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2016-10-14/Hum2 - SO 02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</si>
  <si>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</si>
  <si>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</si>
  <si>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</si>
  <si>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</si>
  <si>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</si>
  <si>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</si>
  <si>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</si>
  <si>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</si>
  <si>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</si>
  <si>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</si>
  <si>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</si>
  <si>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</si>
  <si>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</si>
  <si>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</si>
  <si>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</si>
  <si>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</si>
  <si>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</si>
  <si>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</si>
  <si>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</si>
  <si>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</si>
  <si>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</si>
  <si>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</si>
  <si>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</si>
  <si>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</si>
  <si>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</si>
  <si>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</si>
  <si>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</si>
  <si>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</si>
  <si>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</si>
  <si>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</si>
  <si>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</si>
  <si>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</si>
  <si>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</si>
  <si>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</si>
  <si>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</si>
  <si>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</si>
  <si>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</si>
  <si>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</si>
  <si>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</si>
  <si>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</si>
  <si>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</si>
  <si>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</si>
  <si>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</si>
  <si>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</si>
  <si>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</si>
  <si>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</si>
  <si>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</si>
  <si>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</si>
  <si>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</si>
  <si>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</si>
  <si>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</si>
  <si>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</si>
  <si>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</si>
  <si>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</si>
  <si>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</si>
  <si>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</si>
  <si>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</si>
  <si>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</si>
  <si>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</si>
  <si>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</si>
  <si>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</si>
  <si>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</si>
  <si>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</si>
  <si>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</si>
  <si>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</si>
  <si>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</si>
  <si>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</si>
  <si>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</si>
  <si>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</si>
  <si>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</si>
  <si>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</si>
  <si>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</si>
  <si>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</si>
  <si>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</si>
  <si>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</si>
  <si>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</si>
  <si>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</si>
  <si>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</si>
  <si>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</si>
  <si>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</si>
  <si>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</si>
  <si>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</si>
  <si>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</si>
  <si>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</si>
  <si>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</si>
  <si>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</si>
  <si>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</si>
  <si>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</si>
  <si>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</si>
  <si>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</si>
  <si>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</si>
  <si>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</si>
  <si>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</si>
  <si>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</si>
  <si>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</si>
  <si>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</si>
  <si>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</si>
  <si>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</si>
  <si>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</si>
  <si>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</si>
  <si>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</si>
  <si>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</si>
  <si>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</si>
  <si>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</si>
  <si>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</si>
  <si>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</si>
  <si>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</si>
  <si>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</si>
  <si>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</si>
  <si>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</si>
  <si>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</si>
  <si>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</si>
  <si>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</si>
  <si>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</si>
  <si>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</si>
  <si>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</si>
  <si>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</si>
  <si>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</si>
  <si>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</si>
  <si>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</si>
  <si>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</si>
  <si>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</si>
  <si>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</si>
  <si>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</si>
  <si>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</si>
  <si>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</si>
  <si>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</si>
  <si>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</si>
  <si>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</si>
  <si>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</si>
  <si>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</si>
  <si>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</si>
  <si>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</si>
  <si>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</si>
  <si>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</si>
  <si>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</si>
  <si>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</si>
  <si>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</si>
  <si>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</si>
  <si>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</si>
  <si>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</si>
  <si>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</si>
  <si>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</si>
  <si>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</si>
  <si>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</si>
  <si>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</si>
  <si>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</si>
  <si>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</si>
  <si>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</si>
  <si>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</si>
  <si>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</si>
  <si>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</si>
  <si>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</si>
  <si>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</si>
  <si>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</si>
  <si>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</si>
  <si>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</si>
  <si>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</si>
  <si>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</si>
  <si>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</si>
  <si>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</si>
  <si>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</si>
  <si>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</si>
  <si>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</si>
  <si>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</si>
  <si>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</si>
  <si>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</si>
  <si>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</si>
  <si>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</si>
  <si>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</si>
  <si>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</si>
  <si>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</si>
  <si>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</si>
  <si>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</si>
  <si>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</si>
  <si>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</si>
  <si>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</si>
  <si>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</si>
  <si>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</si>
  <si>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</si>
  <si>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</si>
  <si>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</si>
  <si>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</si>
  <si>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</si>
  <si>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</si>
  <si>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</si>
  <si>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</si>
  <si>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</si>
  <si>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</si>
  <si>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</si>
  <si>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</si>
  <si>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</si>
  <si>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</si>
  <si>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</si>
  <si>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</si>
  <si>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</si>
  <si>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</si>
  <si>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</si>
  <si>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</si>
  <si>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</si>
  <si>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</si>
  <si>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</si>
  <si>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</si>
  <si>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</si>
  <si>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</si>
  <si>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</si>
  <si>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</si>
  <si>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</si>
  <si>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</si>
  <si>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</si>
  <si>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</si>
  <si>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</si>
  <si>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</si>
  <si>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</si>
  <si>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</si>
  <si>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</si>
  <si>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</si>
  <si>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</si>
  <si>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</si>
  <si>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</si>
  <si>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>2016-10-13/Hum1 - SO 01 Hala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</si>
  <si>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</si>
  <si>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</si>
  <si>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</si>
  <si>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</si>
  <si>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</si>
  <si>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</si>
  <si>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</si>
  <si>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</si>
  <si>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</si>
  <si>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</si>
  <si>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</si>
  <si>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</si>
  <si>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</si>
  <si>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</si>
  <si>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</si>
  <si>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</si>
  <si>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</si>
  <si>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</si>
  <si>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</si>
  <si>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</si>
  <si>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</si>
  <si>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</si>
  <si>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</si>
  <si>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</si>
  <si>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</si>
  <si>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</si>
  <si>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</si>
  <si>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</si>
  <si>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</si>
  <si>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</si>
  <si>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</si>
  <si>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</si>
  <si>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</si>
  <si>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</si>
  <si>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</si>
  <si>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</si>
  <si>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</si>
  <si>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</si>
  <si>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</si>
  <si>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</si>
  <si>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</si>
  <si>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</si>
  <si>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</si>
  <si>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</si>
  <si>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</si>
  <si>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</si>
  <si>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</si>
  <si>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</si>
  <si>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</si>
  <si>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</si>
  <si>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</si>
  <si>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</si>
  <si>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</si>
  <si>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</si>
  <si>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</si>
  <si>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</si>
  <si>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</si>
  <si>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</si>
  <si>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</si>
  <si>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</si>
  <si>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</si>
  <si>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</si>
  <si>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</si>
  <si>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</si>
  <si>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</si>
  <si>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</si>
  <si>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</si>
  <si>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</si>
  <si>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</si>
  <si>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</si>
  <si>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</si>
  <si>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</si>
  <si>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</si>
  <si>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</si>
  <si>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</si>
  <si>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</si>
  <si>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</si>
  <si>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</si>
  <si>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</si>
  <si>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</si>
  <si>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</si>
  <si>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</si>
  <si>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</si>
  <si>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</si>
  <si>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</si>
  <si>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</si>
  <si>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</si>
  <si>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</si>
  <si>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</si>
  <si>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</si>
  <si>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</si>
  <si>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</si>
  <si>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</si>
  <si>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</si>
  <si>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</si>
  <si>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</si>
  <si>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</si>
  <si>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</si>
  <si>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</si>
  <si>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</si>
  <si>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</si>
  <si>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</si>
  <si>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</si>
  <si>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</si>
  <si>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</si>
  <si>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</si>
  <si>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</si>
  <si>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</si>
  <si>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</si>
  <si>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</si>
  <si>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</si>
  <si>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</si>
  <si>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</si>
  <si>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</si>
  <si>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</si>
  <si>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</si>
  <si>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</si>
  <si>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</si>
  <si>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</si>
  <si>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</si>
  <si>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</si>
  <si>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</si>
  <si>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</si>
  <si>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</si>
  <si>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</si>
  <si>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</si>
  <si>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</si>
  <si>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</si>
  <si>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</si>
  <si>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</si>
  <si>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</si>
  <si>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</si>
  <si>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</si>
  <si>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</si>
  <si>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</si>
  <si>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</si>
  <si>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</si>
  <si>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</si>
  <si>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</si>
  <si>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</si>
  <si>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</si>
  <si>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</si>
  <si>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</si>
  <si>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</si>
  <si>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</si>
  <si>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</si>
  <si>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</si>
  <si>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</si>
  <si>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</si>
  <si>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</si>
  <si>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</si>
  <si>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</si>
  <si>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</si>
  <si>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</si>
  <si>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</si>
  <si>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</si>
  <si>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</si>
  <si>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</si>
  <si>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</si>
  <si>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</si>
  <si>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</si>
  <si>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</si>
  <si>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</si>
  <si>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</si>
  <si>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</si>
  <si>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</si>
  <si>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</si>
  <si>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</si>
  <si>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</si>
  <si>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</si>
  <si>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</si>
  <si>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</si>
  <si>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</si>
  <si>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</si>
  <si>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767,3</t>
  </si>
  <si>
    <t>553 R2</t>
  </si>
  <si>
    <t>Sendvičový panel PUR tl.100 mm</t>
  </si>
  <si>
    <t>-43968828</t>
  </si>
  <si>
    <t>697,545454545455*1,1 'Přepočtené koeficientem množství</t>
  </si>
  <si>
    <t>444151112</t>
  </si>
  <si>
    <t>Montáž krytiny střech ocelových konstrukcí ze sendvičových panelů šroubovaných, výšky budovy přes 6 do 12 m</t>
  </si>
  <si>
    <t>-338536888</t>
  </si>
  <si>
    <t>91*21,5*1,2</t>
  </si>
  <si>
    <t>553 R1</t>
  </si>
  <si>
    <t>Střešní panely - Agropanel tl 50 mm</t>
  </si>
  <si>
    <t>-414575042</t>
  </si>
  <si>
    <t>2347,8*1,05 'Přepočtené koeficientem množství</t>
  </si>
  <si>
    <t>Úpravy povrchů, podlahy a osazování výplní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</si>
  <si>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</si>
  <si>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</si>
  <si>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</si>
  <si>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</si>
  <si>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</si>
  <si>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</si>
  <si>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</si>
  <si>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</si>
  <si>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</si>
  <si>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</si>
  <si>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</si>
  <si>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</si>
  <si>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</si>
  <si>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</si>
  <si>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</si>
  <si>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</si>
  <si>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</si>
  <si>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</si>
  <si>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</si>
  <si>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</si>
  <si>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</si>
  <si>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</si>
  <si>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</si>
  <si>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</si>
  <si>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</si>
  <si>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</si>
  <si>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</si>
  <si>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</si>
  <si>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</si>
  <si>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</si>
  <si>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</si>
  <si>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</si>
  <si>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</si>
  <si>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</si>
  <si>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</si>
  <si>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</si>
  <si>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</si>
  <si>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</si>
  <si>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</si>
  <si>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</si>
  <si>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</si>
  <si>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</si>
  <si>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</si>
  <si>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</si>
  <si>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</si>
  <si>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</si>
  <si>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</si>
  <si>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</si>
  <si>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</si>
  <si>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</si>
  <si>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</si>
  <si>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</si>
  <si>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</si>
  <si>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</si>
  <si>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</si>
  <si>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</si>
  <si>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</si>
  <si>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</si>
  <si>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</si>
  <si>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</si>
  <si>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</si>
  <si>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</si>
  <si>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</si>
  <si>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</si>
  <si>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</si>
  <si>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</si>
  <si>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</si>
  <si>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</si>
  <si>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</si>
  <si>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</si>
  <si>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</si>
  <si>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</si>
  <si>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</si>
  <si>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</si>
  <si>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</si>
  <si>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</si>
  <si>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</si>
  <si>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</si>
  <si>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</si>
  <si>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</si>
  <si>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</si>
  <si>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</si>
  <si>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</si>
  <si>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</si>
  <si>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</si>
  <si>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</si>
  <si>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</si>
  <si>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</si>
  <si>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</si>
  <si>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</si>
  <si>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</si>
  <si>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</si>
  <si>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</si>
  <si>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</si>
  <si>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</si>
  <si>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</si>
  <si>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</si>
  <si>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</si>
  <si>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</si>
  <si>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</si>
  <si>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</si>
  <si>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</si>
  <si>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</si>
  <si>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</si>
  <si>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</si>
  <si>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</si>
  <si>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</si>
  <si>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</si>
  <si>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</si>
  <si>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</si>
  <si>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</si>
  <si>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</si>
  <si>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</si>
  <si>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</si>
  <si>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</si>
  <si>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</si>
  <si>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</si>
  <si>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</si>
  <si>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</si>
  <si>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</si>
  <si>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</si>
  <si>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</si>
  <si>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</si>
  <si>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</si>
  <si>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</si>
  <si>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</si>
  <si>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</si>
  <si>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</si>
  <si>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</si>
  <si>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</si>
  <si>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</si>
  <si>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</si>
  <si>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</si>
  <si>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</si>
  <si>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</si>
  <si>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</si>
  <si>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</si>
  <si>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</si>
  <si>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</si>
  <si>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</si>
  <si>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116</t>
  </si>
  <si>
    <t>711142559</t>
  </si>
  <si>
    <t>Provedení izolace proti zemní vlhkosti pásy přitavením NAIP na ploše svislé S</t>
  </si>
  <si>
    <t>-963143904</t>
  </si>
  <si>
    <t>118</t>
  </si>
  <si>
    <t>346754984</t>
  </si>
  <si>
    <t>240*1,2 'Přepočtené koeficientem množství</t>
  </si>
  <si>
    <t>72</t>
  </si>
  <si>
    <t>711161302</t>
  </si>
  <si>
    <t>Izolace proti zemní vlhkosti nopovými foliemi [FONDALINE]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</si>
  <si>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</si>
  <si>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</si>
  <si>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</si>
  <si>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</si>
  <si>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</si>
  <si>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</si>
  <si>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</si>
  <si>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</si>
  <si>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</si>
  <si>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</si>
  <si>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</si>
  <si>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</si>
  <si>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</si>
  <si>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</si>
  <si>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</si>
  <si>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</si>
  <si>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</si>
  <si>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</si>
  <si>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</si>
  <si>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</si>
  <si>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</si>
  <si>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</si>
  <si>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</si>
  <si>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</si>
  <si>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</si>
  <si>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</si>
  <si>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</si>
  <si>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</si>
  <si>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</si>
  <si>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</si>
  <si>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</si>
  <si>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</si>
  <si>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</si>
  <si>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751</t>
  </si>
  <si>
    <t>Vzduchotechnika</t>
  </si>
  <si>
    <t>119</t>
  </si>
  <si>
    <t>751111212</t>
  </si>
  <si>
    <t>Montáž ventilátoru axiálního nízkotlakého střešního základního, průměru přes 300 do 400 mm</t>
  </si>
  <si>
    <t>-1266879146</t>
  </si>
  <si>
    <t>120</t>
  </si>
  <si>
    <t>553810100</t>
  </si>
  <si>
    <t>turbína ventilační hliníková kompletní hlavice, stavitelný krk a základna, průměr 356 mm</t>
  </si>
  <si>
    <t>-532515733</t>
  </si>
  <si>
    <t>121</t>
  </si>
  <si>
    <t>998751201</t>
  </si>
  <si>
    <t>Přesun hmot pro vzduchotechniku stanovený procentní sazbou (%) z ceny vodorovná dopravní vzdálenost do 50 m v objektech výšky do 12 m</t>
  </si>
  <si>
    <t>%</t>
  </si>
  <si>
    <t>-1264063197</t>
  </si>
  <si>
    <t>762</t>
  </si>
  <si>
    <t>Konstrukce tesařské</t>
  </si>
  <si>
    <t>79</t>
  </si>
  <si>
    <t>7629 R4</t>
  </si>
  <si>
    <t>Dodávka a montáž dřevěné konstrukce haly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</si>
  <si>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</si>
  <si>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</si>
  <si>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</si>
  <si>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</si>
  <si>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</si>
  <si>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</si>
  <si>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</si>
  <si>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</si>
  <si>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</si>
  <si>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</si>
  <si>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</si>
  <si>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</si>
  <si>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</si>
  <si>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</si>
  <si>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</si>
  <si>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</si>
  <si>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</si>
  <si>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</si>
  <si>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</si>
  <si>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</si>
  <si>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</si>
  <si>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</si>
  <si>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</si>
  <si>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</si>
  <si>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</si>
  <si>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</si>
  <si>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</si>
  <si>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</si>
  <si>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</si>
  <si>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</si>
  <si>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</si>
  <si>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</si>
  <si>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</si>
  <si>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</si>
  <si>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</si>
  <si>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</si>
  <si>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</si>
  <si>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22*2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</si>
  <si>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</si>
  <si>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</si>
  <si>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</si>
  <si>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</si>
  <si>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</si>
  <si>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</si>
  <si>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</si>
  <si>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</si>
  <si>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</si>
  <si>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</si>
  <si>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</si>
  <si>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</si>
  <si>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</si>
  <si>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</si>
  <si>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</si>
  <si>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</si>
  <si>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</si>
  <si>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</si>
  <si>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</si>
  <si>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</si>
  <si>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</si>
  <si>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</si>
  <si>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</si>
  <si>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</si>
  <si>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</si>
  <si>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</si>
  <si>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</si>
  <si>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</si>
  <si>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</si>
  <si>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</si>
  <si>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</si>
  <si>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</si>
  <si>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</si>
  <si>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</si>
  <si>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</si>
  <si>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</si>
  <si>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</si>
  <si>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</si>
  <si>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</si>
  <si>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</si>
  <si>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</si>
  <si>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</si>
  <si>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</si>
  <si>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</si>
  <si>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</si>
  <si>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</si>
  <si>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</si>
  <si>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</si>
  <si>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</si>
  <si>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</si>
  <si>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</si>
  <si>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</si>
  <si>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</si>
  <si>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</si>
  <si>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</si>
  <si>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</si>
  <si>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</si>
  <si>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</si>
  <si>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</si>
  <si>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</si>
  <si>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</si>
  <si>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</si>
  <si>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</si>
  <si>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</si>
  <si>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</si>
  <si>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</si>
  <si>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</si>
  <si>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>2016-10-14/Hum3 - SO 03 Přípojka NN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</si>
  <si>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</si>
  <si>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</si>
  <si>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</si>
  <si>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</si>
  <si>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</si>
  <si>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</si>
  <si>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</si>
  <si>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>2016-10-14/Hum4 - SO 04 Zpevněné plochy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</si>
  <si>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</si>
  <si>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</si>
  <si>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</si>
  <si>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</si>
  <si>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</si>
  <si>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</si>
  <si>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</si>
  <si>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</si>
  <si>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</si>
  <si>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</si>
  <si>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</si>
  <si>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</si>
  <si>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</si>
  <si>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</si>
  <si>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</si>
  <si>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</si>
  <si>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</si>
  <si>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</si>
  <si>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</si>
  <si>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</si>
  <si>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</si>
  <si>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</si>
  <si>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</si>
  <si>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</si>
  <si>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</si>
  <si>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</si>
  <si>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</si>
  <si>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</si>
  <si>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</si>
  <si>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</si>
  <si>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</si>
  <si>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</si>
  <si>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</si>
  <si>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</si>
  <si>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</si>
  <si>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</si>
  <si>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</si>
  <si>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</si>
  <si>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</si>
  <si>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</si>
  <si>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</si>
  <si>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573211107</t>
  </si>
  <si>
    <t>Postřik spojovací PS bez posypu kamenivem z asfaltu silničního, v množství 0,30 kg/m2</t>
  </si>
  <si>
    <t>-1367924004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</si>
  <si>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</si>
  <si>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</si>
  <si>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</si>
  <si>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</si>
  <si>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</si>
  <si>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</si>
  <si>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</si>
  <si>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</si>
  <si>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</si>
  <si>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</si>
  <si>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</si>
  <si>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</si>
  <si>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</si>
  <si>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</si>
  <si>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</si>
  <si>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</si>
  <si>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</si>
  <si>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</si>
  <si>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</si>
  <si>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2017-06-14/Hum5 - SO 05 Sadové úpravy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</si>
  <si>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</si>
  <si>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</si>
  <si>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</si>
  <si>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</si>
  <si>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</si>
  <si>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</si>
  <si>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</si>
  <si>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</si>
  <si>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</si>
  <si>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</si>
  <si>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</si>
  <si>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</si>
  <si>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</si>
  <si>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</si>
  <si>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</si>
  <si>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</si>
  <si>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</si>
  <si>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</si>
  <si>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</si>
  <si>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</si>
  <si>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</si>
  <si>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</si>
  <si>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</si>
  <si>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</si>
  <si>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</si>
  <si>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</si>
  <si>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</si>
  <si>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</si>
  <si>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</si>
  <si>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</si>
  <si>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</si>
  <si>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</si>
  <si>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</si>
  <si>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</si>
  <si>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</si>
  <si>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</si>
  <si>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</si>
  <si>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</si>
  <si>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</si>
  <si>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</si>
  <si>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</si>
  <si>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</si>
  <si>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</si>
  <si>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</si>
  <si>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Cererit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</si>
  <si>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</si>
  <si>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</si>
  <si>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</si>
  <si>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</si>
  <si>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</si>
  <si>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</si>
  <si>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</si>
  <si>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2017-06-2017/Hum - VON - Školní statek Humpolec - hala pro stroje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</si>
  <si>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</si>
  <si>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</si>
  <si>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</si>
  <si>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</si>
  <si>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</si>
  <si>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</si>
  <si>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</si>
  <si>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</si>
  <si>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</si>
  <si>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</si>
  <si>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</si>
  <si>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</si>
  <si>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</si>
  <si>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</si>
  <si>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</si>
  <si>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</si>
  <si>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</si>
  <si>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</si>
  <si>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</si>
  <si>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</si>
  <si>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</si>
  <si>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</si>
  <si>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</si>
  <si>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</si>
  <si>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</si>
  <si>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</si>
  <si>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</si>
  <si>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</si>
  <si>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</si>
  <si>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</si>
  <si>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</si>
  <si>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</si>
  <si>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</si>
  <si>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</si>
  <si>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</si>
  <si>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</si>
  <si>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</si>
  <si>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</si>
  <si>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</si>
  <si>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</si>
  <si>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</si>
  <si>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</si>
  <si>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</si>
  <si>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</si>
  <si>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</si>
  <si>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</si>
  <si>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</si>
  <si>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</si>
  <si>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</si>
  <si>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</si>
  <si>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</si>
  <si>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</si>
  <si>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</si>
  <si>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</si>
  <si>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</si>
  <si>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</si>
  <si>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</si>
  <si>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</si>
  <si>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</si>
  <si>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</si>
  <si>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</si>
  <si>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</si>
  <si>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</si>
  <si>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</si>
  <si>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</si>
  <si>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</si>
  <si>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</si>
  <si>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</si>
  <si>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</si>
  <si>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</si>
  <si>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</si>
  <si>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</si>
  <si>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</si>
  <si>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</si>
  <si>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</si>
  <si>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</si>
  <si>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</si>
  <si>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</si>
  <si>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</si>
  <si>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</si>
  <si>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</si>
  <si>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</si>
  <si>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</si>
  <si>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</si>
  <si>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</si>
  <si>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</si>
  <si>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</si>
  <si>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</si>
  <si>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</si>
  <si>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</si>
  <si>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</si>
  <si>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</si>
  <si>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</si>
  <si>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</si>
  <si>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</si>
  <si>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</si>
  <si>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</si>
  <si>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</si>
  <si>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</si>
  <si>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</si>
  <si>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</si>
  <si>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</si>
  <si>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</si>
  <si>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</si>
  <si>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</si>
  <si>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</si>
  <si>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</si>
  <si>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</si>
  <si>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</si>
  <si>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</si>
  <si>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</si>
  <si>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</si>
  <si>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</si>
  <si>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</si>
  <si>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</si>
  <si>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</si>
  <si>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</si>
  <si>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</si>
  <si>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</si>
  <si>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</si>
  <si>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</si>
  <si>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</si>
  <si>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</si>
  <si>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</si>
  <si>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</si>
  <si>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</si>
  <si>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</si>
  <si>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</si>
  <si>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</si>
  <si>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</si>
  <si>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</si>
  <si>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</si>
  <si>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</si>
  <si>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</si>
  <si>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</si>
  <si>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</si>
  <si>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</si>
  <si>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</si>
  <si>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</si>
  <si>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</si>
  <si>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</si>
  <si>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</si>
  <si>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</si>
  <si>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</si>
  <si>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</si>
  <si>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</si>
  <si>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</si>
  <si>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</si>
  <si>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</si>
  <si>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</si>
  <si>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</si>
  <si>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</si>
  <si>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</si>
  <si>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</si>
  <si>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</si>
  <si>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</si>
  <si>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</si>
  <si>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</si>
  <si>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</si>
  <si>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</si>
  <si>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</si>
  <si>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</si>
  <si>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</si>
  <si>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</si>
  <si>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</si>
  <si>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</si>
  <si>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</si>
  <si>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</si>
  <si>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</si>
  <si>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</si>
  <si>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</si>
  <si>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</si>
  <si>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</si>
  <si>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</si>
  <si>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</si>
  <si>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</si>
  <si>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</si>
  <si>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</si>
  <si>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</si>
  <si>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</si>
  <si>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</si>
  <si>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</si>
  <si>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</si>
  <si>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</si>
  <si>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</si>
  <si>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</si>
  <si>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</si>
  <si>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</si>
  <si>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</si>
  <si>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</si>
  <si>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</si>
  <si>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</si>
  <si>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</si>
  <si>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</si>
  <si>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</si>
  <si>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</si>
  <si>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</si>
  <si>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</si>
  <si>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</si>
  <si>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</si>
  <si>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</si>
  <si>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</si>
  <si>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</si>
  <si>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</si>
  <si>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</si>
  <si>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</si>
  <si>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</si>
  <si>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</si>
  <si>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</si>
  <si>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</si>
  <si>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</si>
  <si>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</si>
  <si>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</si>
  <si>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</si>
  <si>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</si>
  <si>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</si>
  <si>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</si>
  <si>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</si>
  <si>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</si>
  <si>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</si>
  <si>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</si>
  <si>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</si>
  <si>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</si>
  <si>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</si>
  <si>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</si>
  <si>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</si>
  <si>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</si>
  <si>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</si>
  <si>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</si>
  <si>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</si>
  <si>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</si>
  <si>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</si>
  <si>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</si>
  <si>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</si>
  <si>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</si>
  <si>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</si>
  <si>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</si>
  <si>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</si>
  <si>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</si>
  <si>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</si>
  <si>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</si>
  <si>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</si>
  <si>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</si>
  <si>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</si>
  <si>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</si>
  <si>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</si>
  <si>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</si>
  <si>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</si>
  <si>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</si>
  <si>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</si>
  <si>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</si>
  <si>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</si>
  <si>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</si>
  <si>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</si>
  <si>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</si>
  <si>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</si>
  <si>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</si>
  <si>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</si>
  <si>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plastové vchodové jednokřídlové otevíravé 90x200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</si>
</sst>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8" fillId="8" borderId="0" xfId="0" applyFont="1" applyFill="1" applyAlignment="1">
      <alignment vertical="center"/>
    </xf>
    <xf numFmtId="0" fontId="36" fillId="8" borderId="0" xfId="0" applyFont="1" applyFill="1" applyBorder="1" applyAlignment="1">
      <alignment horizontal="left" vertical="center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 t="s">
        <v>17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49" t="s">
        <v>20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6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6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6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6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6"/>
      <c r="BS13" s="23" t="s">
        <v>21</v>
      </c>
    </row>
    <row r="14" spans="1:74" ht="15">
      <c r="B14" s="27"/>
      <c r="C14" s="28"/>
      <c r="D14" s="28"/>
      <c r="E14" s="350" t="s">
        <v>38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6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6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16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46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47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48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8">
        <v>0.21</v>
      </c>
      <c r="M26" s="339"/>
      <c r="N26" s="339"/>
      <c r="O26" s="339"/>
      <c r="P26" s="47"/>
      <c r="Q26" s="47"/>
      <c r="R26" s="47"/>
      <c r="S26" s="47"/>
      <c r="T26" s="47"/>
      <c r="U26" s="47"/>
      <c r="V26" s="47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7"/>
      <c r="AG26" s="47"/>
      <c r="AH26" s="47"/>
      <c r="AI26" s="47"/>
      <c r="AJ26" s="47"/>
      <c r="AK26" s="340">
        <f>ROUND(AV51,2)</f>
        <v>0</v>
      </c>
      <c r="AL26" s="339"/>
      <c r="AM26" s="339"/>
      <c r="AN26" s="339"/>
      <c r="AO26" s="339"/>
      <c r="AP26" s="47"/>
      <c r="AQ26" s="49"/>
      <c r="BE26" s="346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8">
        <v>0.15</v>
      </c>
      <c r="M27" s="339"/>
      <c r="N27" s="339"/>
      <c r="O27" s="339"/>
      <c r="P27" s="47"/>
      <c r="Q27" s="47"/>
      <c r="R27" s="47"/>
      <c r="S27" s="47"/>
      <c r="T27" s="47"/>
      <c r="U27" s="47"/>
      <c r="V27" s="47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7"/>
      <c r="AG27" s="47"/>
      <c r="AH27" s="47"/>
      <c r="AI27" s="47"/>
      <c r="AJ27" s="47"/>
      <c r="AK27" s="340">
        <f>ROUND(AW51,2)</f>
        <v>0</v>
      </c>
      <c r="AL27" s="339"/>
      <c r="AM27" s="339"/>
      <c r="AN27" s="339"/>
      <c r="AO27" s="339"/>
      <c r="AP27" s="47"/>
      <c r="AQ27" s="49"/>
      <c r="BE27" s="346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8">
        <v>0.21</v>
      </c>
      <c r="M28" s="339"/>
      <c r="N28" s="339"/>
      <c r="O28" s="339"/>
      <c r="P28" s="47"/>
      <c r="Q28" s="47"/>
      <c r="R28" s="47"/>
      <c r="S28" s="47"/>
      <c r="T28" s="47"/>
      <c r="U28" s="47"/>
      <c r="V28" s="47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7"/>
      <c r="AG28" s="47"/>
      <c r="AH28" s="47"/>
      <c r="AI28" s="47"/>
      <c r="AJ28" s="47"/>
      <c r="AK28" s="340">
        <v>0</v>
      </c>
      <c r="AL28" s="339"/>
      <c r="AM28" s="339"/>
      <c r="AN28" s="339"/>
      <c r="AO28" s="339"/>
      <c r="AP28" s="47"/>
      <c r="AQ28" s="49"/>
      <c r="BE28" s="346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8">
        <v>0.15</v>
      </c>
      <c r="M29" s="339"/>
      <c r="N29" s="339"/>
      <c r="O29" s="339"/>
      <c r="P29" s="47"/>
      <c r="Q29" s="47"/>
      <c r="R29" s="47"/>
      <c r="S29" s="47"/>
      <c r="T29" s="47"/>
      <c r="U29" s="47"/>
      <c r="V29" s="47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7"/>
      <c r="AG29" s="47"/>
      <c r="AH29" s="47"/>
      <c r="AI29" s="47"/>
      <c r="AJ29" s="47"/>
      <c r="AK29" s="340">
        <v>0</v>
      </c>
      <c r="AL29" s="339"/>
      <c r="AM29" s="339"/>
      <c r="AN29" s="339"/>
      <c r="AO29" s="339"/>
      <c r="AP29" s="47"/>
      <c r="AQ29" s="49"/>
      <c r="BE29" s="346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8">
        <v>0</v>
      </c>
      <c r="M30" s="339"/>
      <c r="N30" s="339"/>
      <c r="O30" s="339"/>
      <c r="P30" s="47"/>
      <c r="Q30" s="47"/>
      <c r="R30" s="47"/>
      <c r="S30" s="47"/>
      <c r="T30" s="47"/>
      <c r="U30" s="47"/>
      <c r="V30" s="47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7"/>
      <c r="AG30" s="47"/>
      <c r="AH30" s="47"/>
      <c r="AI30" s="47"/>
      <c r="AJ30" s="47"/>
      <c r="AK30" s="340">
        <v>0</v>
      </c>
      <c r="AL30" s="339"/>
      <c r="AM30" s="339"/>
      <c r="AN30" s="339"/>
      <c r="AO30" s="339"/>
      <c r="AP30" s="47"/>
      <c r="AQ30" s="49"/>
      <c r="BE30" s="34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1" t="s">
        <v>57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4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2016-10-13/Hum</v>
      </c>
      <c r="AR41" s="61"/>
    </row>
    <row r="42" spans="2:56" s="4" customFormat="1" ht="36.950000000000003" customHeight="1">
      <c r="B42" s="63"/>
      <c r="C42" s="64" t="s">
        <v>19</v>
      </c>
      <c r="L42" s="326" t="str">
        <f>K6</f>
        <v>Hala pro zemědělské stroje Humpolec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28" t="str">
        <f>IF(AN8= "","",AN8)</f>
        <v>13. 10. 2016</v>
      </c>
      <c r="AN44" s="32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 Jihlava, Žižkova 57/1882 PSČ 58733</v>
      </c>
      <c r="AI46" s="62" t="s">
        <v>39</v>
      </c>
      <c r="AM46" s="329" t="str">
        <f>IF(E17="","",E17)</f>
        <v>AG Komplet s.r.o.</v>
      </c>
      <c r="AN46" s="329"/>
      <c r="AO46" s="329"/>
      <c r="AP46" s="329"/>
      <c r="AR46" s="40"/>
      <c r="AS46" s="330" t="s">
        <v>59</v>
      </c>
      <c r="AT46" s="331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2"/>
      <c r="AT47" s="333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2"/>
      <c r="AT48" s="333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4" t="s">
        <v>60</v>
      </c>
      <c r="D49" s="335"/>
      <c r="E49" s="335"/>
      <c r="F49" s="335"/>
      <c r="G49" s="335"/>
      <c r="H49" s="70"/>
      <c r="I49" s="336" t="s">
        <v>61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62</v>
      </c>
      <c r="AH49" s="335"/>
      <c r="AI49" s="335"/>
      <c r="AJ49" s="335"/>
      <c r="AK49" s="335"/>
      <c r="AL49" s="335"/>
      <c r="AM49" s="335"/>
      <c r="AN49" s="336" t="s">
        <v>63</v>
      </c>
      <c r="AO49" s="335"/>
      <c r="AP49" s="335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25" t="s">
        <v>84</v>
      </c>
      <c r="E52" s="325"/>
      <c r="F52" s="325"/>
      <c r="G52" s="325"/>
      <c r="H52" s="325"/>
      <c r="I52" s="87"/>
      <c r="J52" s="325" t="s">
        <v>85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'2016-10-14-Hum2 - SO 02 D...'!J27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86</v>
      </c>
      <c r="AR52" s="85"/>
      <c r="AS52" s="89">
        <v>0</v>
      </c>
      <c r="AT52" s="90">
        <f t="shared" si="1"/>
        <v>0</v>
      </c>
      <c r="AU52" s="91">
        <f>'2016-10-14-Hum2 - SO 02 D...'!P82</f>
        <v>0</v>
      </c>
      <c r="AV52" s="90">
        <f>'2016-10-14-Hum2 - SO 02 D...'!J30</f>
        <v>0</v>
      </c>
      <c r="AW52" s="90">
        <f>'2016-10-14-Hum2 - SO 02 D...'!J31</f>
        <v>0</v>
      </c>
      <c r="AX52" s="90">
        <f>'2016-10-14-Hum2 - SO 02 D...'!J32</f>
        <v>0</v>
      </c>
      <c r="AY52" s="90">
        <f>'2016-10-14-Hum2 - SO 02 D...'!J33</f>
        <v>0</v>
      </c>
      <c r="AZ52" s="90">
        <f>'2016-10-14-Hum2 - SO 02 D...'!F30</f>
        <v>0</v>
      </c>
      <c r="BA52" s="90">
        <f>'2016-10-14-Hum2 - SO 02 D...'!F31</f>
        <v>0</v>
      </c>
      <c r="BB52" s="90">
        <f>'2016-10-14-Hum2 - SO 02 D...'!F32</f>
        <v>0</v>
      </c>
      <c r="BC52" s="90">
        <f>'2016-10-14-Hum2 - SO 02 D...'!F33</f>
        <v>0</v>
      </c>
      <c r="BD52" s="92">
        <f>'2016-10-14-Hum2 - SO 02 D...'!F34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25" t="s">
        <v>89</v>
      </c>
      <c r="E53" s="325"/>
      <c r="F53" s="325"/>
      <c r="G53" s="325"/>
      <c r="H53" s="325"/>
      <c r="I53" s="87"/>
      <c r="J53" s="325" t="s">
        <v>90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'2016-10-13-Hum1 - SO 01 Hala'!J27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86</v>
      </c>
      <c r="AR53" s="85"/>
      <c r="AS53" s="89">
        <v>0</v>
      </c>
      <c r="AT53" s="90">
        <f t="shared" si="1"/>
        <v>0</v>
      </c>
      <c r="AU53" s="91">
        <f>'2016-10-13-Hum1 - SO 01 Hala'!P94</f>
        <v>0</v>
      </c>
      <c r="AV53" s="90">
        <f>'2016-10-13-Hum1 - SO 01 Hala'!J30</f>
        <v>0</v>
      </c>
      <c r="AW53" s="90">
        <f>'2016-10-13-Hum1 - SO 01 Hala'!J31</f>
        <v>0</v>
      </c>
      <c r="AX53" s="90">
        <f>'2016-10-13-Hum1 - SO 01 Hala'!J32</f>
        <v>0</v>
      </c>
      <c r="AY53" s="90">
        <f>'2016-10-13-Hum1 - SO 01 Hala'!J33</f>
        <v>0</v>
      </c>
      <c r="AZ53" s="90">
        <f>'2016-10-13-Hum1 - SO 01 Hala'!F30</f>
        <v>0</v>
      </c>
      <c r="BA53" s="90">
        <f>'2016-10-13-Hum1 - SO 01 Hala'!F31</f>
        <v>0</v>
      </c>
      <c r="BB53" s="90">
        <f>'2016-10-13-Hum1 - SO 01 Hala'!F32</f>
        <v>0</v>
      </c>
      <c r="BC53" s="90">
        <f>'2016-10-13-Hum1 - SO 01 Hala'!F33</f>
        <v>0</v>
      </c>
      <c r="BD53" s="92">
        <f>'2016-10-13-Hum1 - SO 01 Hala'!F34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63" customHeight="1">
      <c r="A54" s="84" t="s">
        <v>83</v>
      </c>
      <c r="B54" s="85"/>
      <c r="C54" s="86"/>
      <c r="D54" s="325" t="s">
        <v>92</v>
      </c>
      <c r="E54" s="325"/>
      <c r="F54" s="325"/>
      <c r="G54" s="325"/>
      <c r="H54" s="325"/>
      <c r="I54" s="87"/>
      <c r="J54" s="325" t="s">
        <v>93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'2016-10-14-Hum3 - SO 03 P...'!J27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86</v>
      </c>
      <c r="AR54" s="85"/>
      <c r="AS54" s="89">
        <v>0</v>
      </c>
      <c r="AT54" s="90">
        <f t="shared" si="1"/>
        <v>0</v>
      </c>
      <c r="AU54" s="91">
        <f>'2016-10-14-Hum3 - SO 03 P...'!P78</f>
        <v>0</v>
      </c>
      <c r="AV54" s="90">
        <f>'2016-10-14-Hum3 - SO 03 P...'!J30</f>
        <v>0</v>
      </c>
      <c r="AW54" s="90">
        <f>'2016-10-14-Hum3 - SO 03 P...'!J31</f>
        <v>0</v>
      </c>
      <c r="AX54" s="90">
        <f>'2016-10-14-Hum3 - SO 03 P...'!J32</f>
        <v>0</v>
      </c>
      <c r="AY54" s="90">
        <f>'2016-10-14-Hum3 - SO 03 P...'!J33</f>
        <v>0</v>
      </c>
      <c r="AZ54" s="90">
        <f>'2016-10-14-Hum3 - SO 03 P...'!F30</f>
        <v>0</v>
      </c>
      <c r="BA54" s="90">
        <f>'2016-10-14-Hum3 - SO 03 P...'!F31</f>
        <v>0</v>
      </c>
      <c r="BB54" s="90">
        <f>'2016-10-14-Hum3 - SO 03 P...'!F32</f>
        <v>0</v>
      </c>
      <c r="BC54" s="90">
        <f>'2016-10-14-Hum3 - SO 03 P...'!F33</f>
        <v>0</v>
      </c>
      <c r="BD54" s="92">
        <f>'2016-10-14-Hum3 - SO 03 P...'!F34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5" customFormat="1" ht="63" customHeight="1">
      <c r="A55" s="84" t="s">
        <v>83</v>
      </c>
      <c r="B55" s="85"/>
      <c r="C55" s="86"/>
      <c r="D55" s="325" t="s">
        <v>95</v>
      </c>
      <c r="E55" s="325"/>
      <c r="F55" s="325"/>
      <c r="G55" s="325"/>
      <c r="H55" s="325"/>
      <c r="I55" s="87"/>
      <c r="J55" s="325" t="s">
        <v>96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'2016-10-14-Hum4 - SO 04 Z...'!J27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86</v>
      </c>
      <c r="AR55" s="85"/>
      <c r="AS55" s="89">
        <v>0</v>
      </c>
      <c r="AT55" s="90">
        <f t="shared" si="1"/>
        <v>0</v>
      </c>
      <c r="AU55" s="91">
        <f>'2016-10-14-Hum4 - SO 04 Z...'!P81</f>
        <v>0</v>
      </c>
      <c r="AV55" s="90">
        <f>'2016-10-14-Hum4 - SO 04 Z...'!J30</f>
        <v>0</v>
      </c>
      <c r="AW55" s="90">
        <f>'2016-10-14-Hum4 - SO 04 Z...'!J31</f>
        <v>0</v>
      </c>
      <c r="AX55" s="90">
        <f>'2016-10-14-Hum4 - SO 04 Z...'!J32</f>
        <v>0</v>
      </c>
      <c r="AY55" s="90">
        <f>'2016-10-14-Hum4 - SO 04 Z...'!J33</f>
        <v>0</v>
      </c>
      <c r="AZ55" s="90">
        <f>'2016-10-14-Hum4 - SO 04 Z...'!F30</f>
        <v>0</v>
      </c>
      <c r="BA55" s="90">
        <f>'2016-10-14-Hum4 - SO 04 Z...'!F31</f>
        <v>0</v>
      </c>
      <c r="BB55" s="90">
        <f>'2016-10-14-Hum4 - SO 04 Z...'!F32</f>
        <v>0</v>
      </c>
      <c r="BC55" s="90">
        <f>'2016-10-14-Hum4 - SO 04 Z...'!F33</f>
        <v>0</v>
      </c>
      <c r="BD55" s="92">
        <f>'2016-10-14-Hum4 - SO 04 Z...'!F34</f>
        <v>0</v>
      </c>
      <c r="BT55" s="93" t="s">
        <v>24</v>
      </c>
      <c r="BV55" s="93" t="s">
        <v>81</v>
      </c>
      <c r="BW55" s="93" t="s">
        <v>97</v>
      </c>
      <c r="BX55" s="93" t="s">
        <v>7</v>
      </c>
      <c r="CL55" s="93" t="s">
        <v>5</v>
      </c>
      <c r="CM55" s="93" t="s">
        <v>88</v>
      </c>
    </row>
    <row r="56" spans="1:91" s="5" customFormat="1" ht="63" customHeight="1">
      <c r="A56" s="84" t="s">
        <v>83</v>
      </c>
      <c r="B56" s="85"/>
      <c r="C56" s="86"/>
      <c r="D56" s="325" t="s">
        <v>98</v>
      </c>
      <c r="E56" s="325"/>
      <c r="F56" s="325"/>
      <c r="G56" s="325"/>
      <c r="H56" s="325"/>
      <c r="I56" s="87"/>
      <c r="J56" s="325" t="s">
        <v>99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'2017-06-14-Hum5 - SO 05 S...'!J27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86</v>
      </c>
      <c r="AR56" s="85"/>
      <c r="AS56" s="89">
        <v>0</v>
      </c>
      <c r="AT56" s="90">
        <f t="shared" si="1"/>
        <v>0</v>
      </c>
      <c r="AU56" s="91">
        <f>'2017-06-14-Hum5 - SO 05 S...'!P79</f>
        <v>0</v>
      </c>
      <c r="AV56" s="90">
        <f>'2017-06-14-Hum5 - SO 05 S...'!J30</f>
        <v>0</v>
      </c>
      <c r="AW56" s="90">
        <f>'2017-06-14-Hum5 - SO 05 S...'!J31</f>
        <v>0</v>
      </c>
      <c r="AX56" s="90">
        <f>'2017-06-14-Hum5 - SO 05 S...'!J32</f>
        <v>0</v>
      </c>
      <c r="AY56" s="90">
        <f>'2017-06-14-Hum5 - SO 05 S...'!J33</f>
        <v>0</v>
      </c>
      <c r="AZ56" s="90">
        <f>'2017-06-14-Hum5 - SO 05 S...'!F30</f>
        <v>0</v>
      </c>
      <c r="BA56" s="90">
        <f>'2017-06-14-Hum5 - SO 05 S...'!F31</f>
        <v>0</v>
      </c>
      <c r="BB56" s="90">
        <f>'2017-06-14-Hum5 - SO 05 S...'!F32</f>
        <v>0</v>
      </c>
      <c r="BC56" s="90">
        <f>'2017-06-14-Hum5 - SO 05 S...'!F33</f>
        <v>0</v>
      </c>
      <c r="BD56" s="92">
        <f>'2017-06-14-Hum5 - SO 05 S...'!F34</f>
        <v>0</v>
      </c>
      <c r="BT56" s="93" t="s">
        <v>24</v>
      </c>
      <c r="BV56" s="93" t="s">
        <v>81</v>
      </c>
      <c r="BW56" s="93" t="s">
        <v>100</v>
      </c>
      <c r="BX56" s="93" t="s">
        <v>7</v>
      </c>
      <c r="CL56" s="93" t="s">
        <v>5</v>
      </c>
      <c r="CM56" s="93" t="s">
        <v>88</v>
      </c>
    </row>
    <row r="57" spans="1:91" s="5" customFormat="1" ht="63" customHeight="1">
      <c r="A57" s="84" t="s">
        <v>83</v>
      </c>
      <c r="B57" s="85"/>
      <c r="C57" s="86"/>
      <c r="D57" s="325" t="s">
        <v>101</v>
      </c>
      <c r="E57" s="325"/>
      <c r="F57" s="325"/>
      <c r="G57" s="325"/>
      <c r="H57" s="325"/>
      <c r="I57" s="87"/>
      <c r="J57" s="325" t="s">
        <v>102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'2017-06-2017-Hum - VON - ...'!J27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86</v>
      </c>
      <c r="AR57" s="85"/>
      <c r="AS57" s="94">
        <v>0</v>
      </c>
      <c r="AT57" s="95">
        <f t="shared" si="1"/>
        <v>0</v>
      </c>
      <c r="AU57" s="96">
        <f>'2017-06-2017-Hum - VON - ...'!P79</f>
        <v>0</v>
      </c>
      <c r="AV57" s="95">
        <f>'2017-06-2017-Hum - VON - ...'!J30</f>
        <v>0</v>
      </c>
      <c r="AW57" s="95">
        <f>'2017-06-2017-Hum - VON - ...'!J31</f>
        <v>0</v>
      </c>
      <c r="AX57" s="95">
        <f>'2017-06-2017-Hum - VON - ...'!J32</f>
        <v>0</v>
      </c>
      <c r="AY57" s="95">
        <f>'2017-06-2017-Hum - VON - ...'!J33</f>
        <v>0</v>
      </c>
      <c r="AZ57" s="95">
        <f>'2017-06-2017-Hum - VON - ...'!F30</f>
        <v>0</v>
      </c>
      <c r="BA57" s="95">
        <f>'2017-06-2017-Hum - VON - ...'!F31</f>
        <v>0</v>
      </c>
      <c r="BB57" s="95">
        <f>'2017-06-2017-Hum - VON - ...'!F32</f>
        <v>0</v>
      </c>
      <c r="BC57" s="95">
        <f>'2017-06-2017-Hum - VON - ...'!F33</f>
        <v>0</v>
      </c>
      <c r="BD57" s="97">
        <f>'2017-06-2017-Hum - VON - ...'!F34</f>
        <v>0</v>
      </c>
      <c r="BT57" s="93" t="s">
        <v>24</v>
      </c>
      <c r="BV57" s="93" t="s">
        <v>81</v>
      </c>
      <c r="BW57" s="93" t="s">
        <v>103</v>
      </c>
      <c r="BX57" s="93" t="s">
        <v>7</v>
      </c>
      <c r="CL57" s="93" t="s">
        <v>5</v>
      </c>
      <c r="CM57" s="93" t="s">
        <v>88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2016-10-14-Hum2 - SO 02 D...'!C2" display="/"/>
    <hyperlink ref="A53" location="'2016-10-13-Hum1 - SO 01 Hala'!C2" display="/"/>
    <hyperlink ref="A54" location="'2016-10-14-Hum3 - SO 03 P...'!C2" display="/"/>
    <hyperlink ref="A55" location="'2016-10-14-Hum4 - SO 04 Z...'!C2" display="/"/>
    <hyperlink ref="A56" location="'2017-06-14-Hum5 - SO 05 S...'!C2" display="/"/>
    <hyperlink ref="A57" location="'2017-06-2017-Hum - VON -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10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111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2016-10-14/Hum2 - SO 02 Dešťová kanalizace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119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120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121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122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123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16.5" customHeight="1">
      <c r="B72" s="40"/>
      <c r="E72" s="357" t="str">
        <f>E7</f>
        <v>Hala pro zemědělské stroje Humpolec</v>
      </c>
      <c r="F72" s="358"/>
      <c r="G72" s="358"/>
      <c r="H72" s="358"/>
      <c r="L72" s="40"/>
    </row>
    <row r="73" spans="2:12" s="1" customFormat="1" ht="14.45" customHeight="1">
      <c r="B73" s="40"/>
      <c r="C73" s="62" t="s">
        <v>110</v>
      </c>
      <c r="L73" s="40"/>
    </row>
    <row r="74" spans="2:12" s="1" customFormat="1" ht="17.25" customHeight="1">
      <c r="B74" s="40"/>
      <c r="E74" s="326" t="str">
        <f>E9</f>
        <v>2016-10-14/Hum2 - SO 02 Dešťová kanalizace</v>
      </c>
      <c r="F74" s="359"/>
      <c r="G74" s="359"/>
      <c r="H74" s="359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25</v>
      </c>
      <c r="F76" s="148" t="str">
        <f>F12</f>
        <v>Humpolec</v>
      </c>
      <c r="I76" s="149" t="s">
        <v>27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31</v>
      </c>
      <c r="F78" s="148" t="str">
        <f>E15</f>
        <v>Kraj Vysočina, Jihlava, Žižkova 57/1882 PSČ 58733</v>
      </c>
      <c r="I78" s="149" t="s">
        <v>39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37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124</v>
      </c>
      <c r="D81" s="152" t="s">
        <v>64</v>
      </c>
      <c r="E81" s="152" t="s">
        <v>60</v>
      </c>
      <c r="F81" s="152" t="s">
        <v>125</v>
      </c>
      <c r="G81" s="152" t="s">
        <v>126</v>
      </c>
      <c r="H81" s="152" t="s">
        <v>127</v>
      </c>
      <c r="I81" s="153" t="s">
        <v>128</v>
      </c>
      <c r="J81" s="152" t="s">
        <v>114</v>
      </c>
      <c r="K81" s="154" t="s">
        <v>129</v>
      </c>
      <c r="L81" s="150"/>
      <c r="M81" s="72" t="s">
        <v>130</v>
      </c>
      <c r="N81" s="73" t="s">
        <v>49</v>
      </c>
      <c r="O81" s="73" t="s">
        <v>131</v>
      </c>
      <c r="P81" s="73" t="s">
        <v>132</v>
      </c>
      <c r="Q81" s="73" t="s">
        <v>133</v>
      </c>
      <c r="R81" s="73" t="s">
        <v>134</v>
      </c>
      <c r="S81" s="73" t="s">
        <v>135</v>
      </c>
      <c r="T81" s="74" t="s">
        <v>136</v>
      </c>
    </row>
    <row r="82" spans="2:65" s="1" customFormat="1" ht="29.25" customHeight="1">
      <c r="B82" s="40"/>
      <c r="C82" s="76" t="s">
        <v>115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78</v>
      </c>
      <c r="AU82" s="23" t="s">
        <v>116</v>
      </c>
      <c r="BK82" s="158">
        <f>BK83</f>
        <v>0</v>
      </c>
    </row>
    <row r="83" spans="2:65" s="10" customFormat="1" ht="37.35" customHeight="1">
      <c r="B83" s="159"/>
      <c r="D83" s="160" t="s">
        <v>78</v>
      </c>
      <c r="E83" s="161" t="s">
        <v>137</v>
      </c>
      <c r="F83" s="161" t="s">
        <v>138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24</v>
      </c>
      <c r="AT83" s="168" t="s">
        <v>78</v>
      </c>
      <c r="AU83" s="168" t="s">
        <v>79</v>
      </c>
      <c r="AY83" s="160" t="s">
        <v>139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78</v>
      </c>
      <c r="E84" s="171" t="s">
        <v>24</v>
      </c>
      <c r="F84" s="171" t="s">
        <v>140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24</v>
      </c>
      <c r="AT84" s="168" t="s">
        <v>78</v>
      </c>
      <c r="AU84" s="168" t="s">
        <v>24</v>
      </c>
      <c r="AY84" s="160" t="s">
        <v>139</v>
      </c>
      <c r="BK84" s="169">
        <f>SUM(BK85:BK100)</f>
        <v>0</v>
      </c>
    </row>
    <row r="85" spans="2:65" s="1" customFormat="1" ht="38.25" customHeight="1">
      <c r="B85" s="173"/>
      <c r="C85" s="174" t="s">
        <v>24</v>
      </c>
      <c r="D85" s="174" t="s">
        <v>141</v>
      </c>
      <c r="E85" s="175" t="s">
        <v>142</v>
      </c>
      <c r="F85" s="176" t="s">
        <v>143</v>
      </c>
      <c r="G85" s="177" t="s">
        <v>144</v>
      </c>
      <c r="H85" s="178">
        <v>28.632000000000001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147</v>
      </c>
    </row>
    <row r="86" spans="2:65" s="11" customFormat="1">
      <c r="B86" s="186"/>
      <c r="D86" s="187" t="s">
        <v>148</v>
      </c>
      <c r="E86" s="188" t="s">
        <v>5</v>
      </c>
      <c r="F86" s="189" t="s">
        <v>149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148</v>
      </c>
      <c r="AU86" s="195" t="s">
        <v>88</v>
      </c>
      <c r="AV86" s="11" t="s">
        <v>88</v>
      </c>
      <c r="AW86" s="11" t="s">
        <v>43</v>
      </c>
      <c r="AX86" s="11" t="s">
        <v>24</v>
      </c>
      <c r="AY86" s="195" t="s">
        <v>139</v>
      </c>
    </row>
    <row r="87" spans="2:65" s="1" customFormat="1" ht="25.5" customHeight="1">
      <c r="B87" s="173"/>
      <c r="C87" s="174" t="s">
        <v>88</v>
      </c>
      <c r="D87" s="174" t="s">
        <v>141</v>
      </c>
      <c r="E87" s="175" t="s">
        <v>150</v>
      </c>
      <c r="F87" s="176" t="s">
        <v>151</v>
      </c>
      <c r="G87" s="177" t="s">
        <v>144</v>
      </c>
      <c r="H87" s="178">
        <v>128.84399999999999</v>
      </c>
      <c r="I87" s="179"/>
      <c r="J87" s="180">
        <f t="shared" ref="J87:J96" si="0"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24</v>
      </c>
      <c r="BK87" s="185">
        <f t="shared" ref="BK87:BK96" si="9">ROUND(I87*H87,2)</f>
        <v>0</v>
      </c>
      <c r="BL87" s="23" t="s">
        <v>146</v>
      </c>
      <c r="BM87" s="23" t="s">
        <v>152</v>
      </c>
    </row>
    <row r="88" spans="2:65" s="1" customFormat="1" ht="38.25" customHeight="1">
      <c r="B88" s="173"/>
      <c r="C88" s="174" t="s">
        <v>153</v>
      </c>
      <c r="D88" s="174" t="s">
        <v>141</v>
      </c>
      <c r="E88" s="175" t="s">
        <v>154</v>
      </c>
      <c r="F88" s="176" t="s">
        <v>155</v>
      </c>
      <c r="G88" s="177" t="s">
        <v>144</v>
      </c>
      <c r="H88" s="178">
        <v>128.84399999999999</v>
      </c>
      <c r="I88" s="179"/>
      <c r="J88" s="180">
        <f t="shared" si="0"/>
        <v>0</v>
      </c>
      <c r="K88" s="176" t="s">
        <v>145</v>
      </c>
      <c r="L88" s="40"/>
      <c r="M88" s="181" t="s">
        <v>5</v>
      </c>
      <c r="N88" s="182" t="s">
        <v>50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146</v>
      </c>
      <c r="AT88" s="23" t="s">
        <v>141</v>
      </c>
      <c r="AU88" s="23" t="s">
        <v>88</v>
      </c>
      <c r="AY88" s="23" t="s">
        <v>139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24</v>
      </c>
      <c r="BK88" s="185">
        <f t="shared" si="9"/>
        <v>0</v>
      </c>
      <c r="BL88" s="23" t="s">
        <v>146</v>
      </c>
      <c r="BM88" s="23" t="s">
        <v>156</v>
      </c>
    </row>
    <row r="89" spans="2:65" s="1" customFormat="1" ht="25.5" customHeight="1">
      <c r="B89" s="173"/>
      <c r="C89" s="174" t="s">
        <v>146</v>
      </c>
      <c r="D89" s="174" t="s">
        <v>141</v>
      </c>
      <c r="E89" s="175" t="s">
        <v>157</v>
      </c>
      <c r="F89" s="176" t="s">
        <v>158</v>
      </c>
      <c r="G89" s="177" t="s">
        <v>144</v>
      </c>
      <c r="H89" s="178">
        <v>128.84399999999999</v>
      </c>
      <c r="I89" s="179"/>
      <c r="J89" s="180">
        <f t="shared" si="0"/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24</v>
      </c>
      <c r="BK89" s="185">
        <f t="shared" si="9"/>
        <v>0</v>
      </c>
      <c r="BL89" s="23" t="s">
        <v>146</v>
      </c>
      <c r="BM89" s="23" t="s">
        <v>159</v>
      </c>
    </row>
    <row r="90" spans="2:65" s="1" customFormat="1" ht="38.25" customHeight="1">
      <c r="B90" s="173"/>
      <c r="C90" s="174" t="s">
        <v>160</v>
      </c>
      <c r="D90" s="174" t="s">
        <v>141</v>
      </c>
      <c r="E90" s="175" t="s">
        <v>161</v>
      </c>
      <c r="F90" s="176" t="s">
        <v>162</v>
      </c>
      <c r="G90" s="177" t="s">
        <v>144</v>
      </c>
      <c r="H90" s="178">
        <v>128.84399999999999</v>
      </c>
      <c r="I90" s="179"/>
      <c r="J90" s="180">
        <f t="shared" si="0"/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24</v>
      </c>
      <c r="BK90" s="185">
        <f t="shared" si="9"/>
        <v>0</v>
      </c>
      <c r="BL90" s="23" t="s">
        <v>146</v>
      </c>
      <c r="BM90" s="23" t="s">
        <v>163</v>
      </c>
    </row>
    <row r="91" spans="2:65" s="1" customFormat="1" ht="25.5" customHeight="1">
      <c r="B91" s="173"/>
      <c r="C91" s="174" t="s">
        <v>164</v>
      </c>
      <c r="D91" s="174" t="s">
        <v>141</v>
      </c>
      <c r="E91" s="175" t="s">
        <v>165</v>
      </c>
      <c r="F91" s="176" t="s">
        <v>166</v>
      </c>
      <c r="G91" s="177" t="s">
        <v>167</v>
      </c>
      <c r="H91" s="178">
        <v>72</v>
      </c>
      <c r="I91" s="179"/>
      <c r="J91" s="180">
        <f t="shared" si="0"/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24</v>
      </c>
      <c r="BK91" s="185">
        <f t="shared" si="9"/>
        <v>0</v>
      </c>
      <c r="BL91" s="23" t="s">
        <v>146</v>
      </c>
      <c r="BM91" s="23" t="s">
        <v>168</v>
      </c>
    </row>
    <row r="92" spans="2:65" s="1" customFormat="1" ht="25.5" customHeight="1">
      <c r="B92" s="173"/>
      <c r="C92" s="174" t="s">
        <v>169</v>
      </c>
      <c r="D92" s="174" t="s">
        <v>141</v>
      </c>
      <c r="E92" s="175" t="s">
        <v>170</v>
      </c>
      <c r="F92" s="176" t="s">
        <v>171</v>
      </c>
      <c r="G92" s="177" t="s">
        <v>167</v>
      </c>
      <c r="H92" s="178">
        <v>72</v>
      </c>
      <c r="I92" s="179"/>
      <c r="J92" s="180">
        <f t="shared" si="0"/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172</v>
      </c>
    </row>
    <row r="93" spans="2:65" s="1" customFormat="1" ht="38.25" customHeight="1">
      <c r="B93" s="173"/>
      <c r="C93" s="174" t="s">
        <v>173</v>
      </c>
      <c r="D93" s="174" t="s">
        <v>141</v>
      </c>
      <c r="E93" s="175" t="s">
        <v>174</v>
      </c>
      <c r="F93" s="176" t="s">
        <v>175</v>
      </c>
      <c r="G93" s="177" t="s">
        <v>144</v>
      </c>
      <c r="H93" s="178">
        <v>128.84399999999999</v>
      </c>
      <c r="I93" s="179"/>
      <c r="J93" s="180">
        <f t="shared" si="0"/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176</v>
      </c>
    </row>
    <row r="94" spans="2:65" s="1" customFormat="1" ht="38.25" customHeight="1">
      <c r="B94" s="173"/>
      <c r="C94" s="174" t="s">
        <v>177</v>
      </c>
      <c r="D94" s="174" t="s">
        <v>141</v>
      </c>
      <c r="E94" s="175" t="s">
        <v>178</v>
      </c>
      <c r="F94" s="176" t="s">
        <v>179</v>
      </c>
      <c r="G94" s="177" t="s">
        <v>144</v>
      </c>
      <c r="H94" s="178">
        <v>29</v>
      </c>
      <c r="I94" s="179"/>
      <c r="J94" s="180">
        <f t="shared" si="0"/>
        <v>0</v>
      </c>
      <c r="K94" s="176" t="s">
        <v>145</v>
      </c>
      <c r="L94" s="40"/>
      <c r="M94" s="181" t="s">
        <v>5</v>
      </c>
      <c r="N94" s="182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146</v>
      </c>
      <c r="AT94" s="23" t="s">
        <v>141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180</v>
      </c>
    </row>
    <row r="95" spans="2:65" s="1" customFormat="1" ht="16.5" customHeight="1">
      <c r="B95" s="173"/>
      <c r="C95" s="174" t="s">
        <v>29</v>
      </c>
      <c r="D95" s="174" t="s">
        <v>141</v>
      </c>
      <c r="E95" s="175" t="s">
        <v>181</v>
      </c>
      <c r="F95" s="176" t="s">
        <v>182</v>
      </c>
      <c r="G95" s="177" t="s">
        <v>144</v>
      </c>
      <c r="H95" s="178">
        <v>29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183</v>
      </c>
    </row>
    <row r="96" spans="2:65" s="1" customFormat="1" ht="25.5" customHeight="1">
      <c r="B96" s="173"/>
      <c r="C96" s="174" t="s">
        <v>184</v>
      </c>
      <c r="D96" s="174" t="s">
        <v>141</v>
      </c>
      <c r="E96" s="175" t="s">
        <v>185</v>
      </c>
      <c r="F96" s="176" t="s">
        <v>186</v>
      </c>
      <c r="G96" s="177" t="s">
        <v>144</v>
      </c>
      <c r="H96" s="178">
        <v>228.68799999999999</v>
      </c>
      <c r="I96" s="179"/>
      <c r="J96" s="180">
        <f t="shared" si="0"/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187</v>
      </c>
    </row>
    <row r="97" spans="2:65" s="11" customFormat="1">
      <c r="B97" s="186"/>
      <c r="D97" s="187" t="s">
        <v>148</v>
      </c>
      <c r="E97" s="188" t="s">
        <v>5</v>
      </c>
      <c r="F97" s="189" t="s">
        <v>188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148</v>
      </c>
      <c r="AU97" s="195" t="s">
        <v>88</v>
      </c>
      <c r="AV97" s="11" t="s">
        <v>88</v>
      </c>
      <c r="AW97" s="11" t="s">
        <v>43</v>
      </c>
      <c r="AX97" s="11" t="s">
        <v>24</v>
      </c>
      <c r="AY97" s="195" t="s">
        <v>139</v>
      </c>
    </row>
    <row r="98" spans="2:65" s="1" customFormat="1" ht="38.25" customHeight="1">
      <c r="B98" s="173"/>
      <c r="C98" s="174" t="s">
        <v>189</v>
      </c>
      <c r="D98" s="174" t="s">
        <v>141</v>
      </c>
      <c r="E98" s="175" t="s">
        <v>190</v>
      </c>
      <c r="F98" s="176" t="s">
        <v>191</v>
      </c>
      <c r="G98" s="177" t="s">
        <v>144</v>
      </c>
      <c r="H98" s="178">
        <v>12.5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192</v>
      </c>
    </row>
    <row r="99" spans="2:65" s="1" customFormat="1" ht="16.5" customHeight="1">
      <c r="B99" s="173"/>
      <c r="C99" s="196" t="s">
        <v>193</v>
      </c>
      <c r="D99" s="196" t="s">
        <v>194</v>
      </c>
      <c r="E99" s="197" t="s">
        <v>195</v>
      </c>
      <c r="F99" s="198" t="s">
        <v>196</v>
      </c>
      <c r="G99" s="199" t="s">
        <v>197</v>
      </c>
      <c r="H99" s="200">
        <v>25</v>
      </c>
      <c r="I99" s="201"/>
      <c r="J99" s="202">
        <f>ROUND(I99*H99,2)</f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198</v>
      </c>
    </row>
    <row r="100" spans="2:65" s="11" customFormat="1">
      <c r="B100" s="186"/>
      <c r="D100" s="206" t="s">
        <v>148</v>
      </c>
      <c r="F100" s="207" t="s">
        <v>199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6</v>
      </c>
      <c r="AX100" s="11" t="s">
        <v>24</v>
      </c>
      <c r="AY100" s="195" t="s">
        <v>139</v>
      </c>
    </row>
    <row r="101" spans="2:65" s="10" customFormat="1" ht="29.85" customHeight="1">
      <c r="B101" s="159"/>
      <c r="D101" s="170" t="s">
        <v>78</v>
      </c>
      <c r="E101" s="171" t="s">
        <v>146</v>
      </c>
      <c r="F101" s="171" t="s">
        <v>200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24</v>
      </c>
      <c r="AT101" s="168" t="s">
        <v>78</v>
      </c>
      <c r="AU101" s="168" t="s">
        <v>24</v>
      </c>
      <c r="AY101" s="160" t="s">
        <v>139</v>
      </c>
      <c r="BK101" s="169">
        <f>BK102</f>
        <v>0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202</v>
      </c>
      <c r="F102" s="176" t="s">
        <v>203</v>
      </c>
      <c r="G102" s="177" t="s">
        <v>144</v>
      </c>
      <c r="H102" s="178">
        <v>16.5</v>
      </c>
      <c r="I102" s="179"/>
      <c r="J102" s="180">
        <f>ROUND(I102*H102,2)</f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204</v>
      </c>
    </row>
    <row r="103" spans="2:65" s="10" customFormat="1" ht="29.85" customHeight="1">
      <c r="B103" s="159"/>
      <c r="D103" s="170" t="s">
        <v>78</v>
      </c>
      <c r="E103" s="171" t="s">
        <v>173</v>
      </c>
      <c r="F103" s="171" t="s">
        <v>205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24</v>
      </c>
      <c r="AT103" s="168" t="s">
        <v>78</v>
      </c>
      <c r="AU103" s="168" t="s">
        <v>24</v>
      </c>
      <c r="AY103" s="160" t="s">
        <v>139</v>
      </c>
      <c r="BK103" s="169">
        <f>SUM(BK104:BK132)</f>
        <v>0</v>
      </c>
    </row>
    <row r="104" spans="2:65" s="1" customFormat="1" ht="25.5" customHeight="1">
      <c r="B104" s="173"/>
      <c r="C104" s="174" t="s">
        <v>206</v>
      </c>
      <c r="D104" s="174" t="s">
        <v>141</v>
      </c>
      <c r="E104" s="175" t="s">
        <v>207</v>
      </c>
      <c r="F104" s="176" t="s">
        <v>208</v>
      </c>
      <c r="G104" s="177" t="s">
        <v>209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24</v>
      </c>
      <c r="BK104" s="185">
        <f t="shared" ref="BK104:BK131" si="19">ROUND(I104*H104,2)</f>
        <v>0</v>
      </c>
      <c r="BL104" s="23" t="s">
        <v>146</v>
      </c>
      <c r="BM104" s="23" t="s">
        <v>210</v>
      </c>
    </row>
    <row r="105" spans="2:65" s="1" customFormat="1" ht="25.5" customHeight="1">
      <c r="B105" s="173"/>
      <c r="C105" s="174" t="s">
        <v>11</v>
      </c>
      <c r="D105" s="174" t="s">
        <v>141</v>
      </c>
      <c r="E105" s="175" t="s">
        <v>211</v>
      </c>
      <c r="F105" s="176" t="s">
        <v>212</v>
      </c>
      <c r="G105" s="177" t="s">
        <v>209</v>
      </c>
      <c r="H105" s="178">
        <v>36.4</v>
      </c>
      <c r="I105" s="179"/>
      <c r="J105" s="180">
        <f t="shared" si="1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24</v>
      </c>
      <c r="BK105" s="185">
        <f t="shared" si="19"/>
        <v>0</v>
      </c>
      <c r="BL105" s="23" t="s">
        <v>146</v>
      </c>
      <c r="BM105" s="23" t="s">
        <v>213</v>
      </c>
    </row>
    <row r="106" spans="2:65" s="1" customFormat="1" ht="25.5" customHeight="1">
      <c r="B106" s="173"/>
      <c r="C106" s="174" t="s">
        <v>214</v>
      </c>
      <c r="D106" s="174" t="s">
        <v>141</v>
      </c>
      <c r="E106" s="175" t="s">
        <v>215</v>
      </c>
      <c r="F106" s="176" t="s">
        <v>216</v>
      </c>
      <c r="G106" s="177" t="s">
        <v>209</v>
      </c>
      <c r="H106" s="178">
        <v>147.80000000000001</v>
      </c>
      <c r="I106" s="179"/>
      <c r="J106" s="180">
        <f t="shared" si="1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24</v>
      </c>
      <c r="BK106" s="185">
        <f t="shared" si="19"/>
        <v>0</v>
      </c>
      <c r="BL106" s="23" t="s">
        <v>146</v>
      </c>
      <c r="BM106" s="23" t="s">
        <v>217</v>
      </c>
    </row>
    <row r="107" spans="2:65" s="1" customFormat="1" ht="25.5" customHeight="1">
      <c r="B107" s="173"/>
      <c r="C107" s="174" t="s">
        <v>218</v>
      </c>
      <c r="D107" s="174" t="s">
        <v>141</v>
      </c>
      <c r="E107" s="175" t="s">
        <v>219</v>
      </c>
      <c r="F107" s="176" t="s">
        <v>220</v>
      </c>
      <c r="G107" s="177" t="s">
        <v>209</v>
      </c>
      <c r="H107" s="178">
        <v>7.1</v>
      </c>
      <c r="I107" s="179"/>
      <c r="J107" s="180">
        <f t="shared" si="10"/>
        <v>0</v>
      </c>
      <c r="K107" s="176" t="s">
        <v>145</v>
      </c>
      <c r="L107" s="40"/>
      <c r="M107" s="181" t="s">
        <v>5</v>
      </c>
      <c r="N107" s="182" t="s">
        <v>50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24</v>
      </c>
      <c r="BK107" s="185">
        <f t="shared" si="19"/>
        <v>0</v>
      </c>
      <c r="BL107" s="23" t="s">
        <v>146</v>
      </c>
      <c r="BM107" s="23" t="s">
        <v>221</v>
      </c>
    </row>
    <row r="108" spans="2:65" s="1" customFormat="1" ht="38.25" customHeight="1">
      <c r="B108" s="173"/>
      <c r="C108" s="174" t="s">
        <v>222</v>
      </c>
      <c r="D108" s="174" t="s">
        <v>141</v>
      </c>
      <c r="E108" s="175" t="s">
        <v>223</v>
      </c>
      <c r="F108" s="176" t="s">
        <v>224</v>
      </c>
      <c r="G108" s="177" t="s">
        <v>225</v>
      </c>
      <c r="H108" s="178">
        <v>9</v>
      </c>
      <c r="I108" s="179"/>
      <c r="J108" s="180">
        <f t="shared" si="10"/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24</v>
      </c>
      <c r="BK108" s="185">
        <f t="shared" si="19"/>
        <v>0</v>
      </c>
      <c r="BL108" s="23" t="s">
        <v>146</v>
      </c>
      <c r="BM108" s="23" t="s">
        <v>226</v>
      </c>
    </row>
    <row r="109" spans="2:65" s="1" customFormat="1" ht="16.5" customHeight="1">
      <c r="B109" s="173"/>
      <c r="C109" s="196" t="s">
        <v>227</v>
      </c>
      <c r="D109" s="196" t="s">
        <v>194</v>
      </c>
      <c r="E109" s="197" t="s">
        <v>228</v>
      </c>
      <c r="F109" s="198" t="s">
        <v>229</v>
      </c>
      <c r="G109" s="199" t="s">
        <v>225</v>
      </c>
      <c r="H109" s="200">
        <v>1</v>
      </c>
      <c r="I109" s="201"/>
      <c r="J109" s="202">
        <f t="shared" si="10"/>
        <v>0</v>
      </c>
      <c r="K109" s="198" t="s">
        <v>145</v>
      </c>
      <c r="L109" s="203"/>
      <c r="M109" s="204" t="s">
        <v>5</v>
      </c>
      <c r="N109" s="205" t="s">
        <v>50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173</v>
      </c>
      <c r="AT109" s="23" t="s">
        <v>194</v>
      </c>
      <c r="AU109" s="23" t="s">
        <v>88</v>
      </c>
      <c r="AY109" s="23" t="s">
        <v>139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24</v>
      </c>
      <c r="BK109" s="185">
        <f t="shared" si="19"/>
        <v>0</v>
      </c>
      <c r="BL109" s="23" t="s">
        <v>146</v>
      </c>
      <c r="BM109" s="23" t="s">
        <v>230</v>
      </c>
    </row>
    <row r="110" spans="2:65" s="1" customFormat="1" ht="16.5" customHeight="1">
      <c r="B110" s="173"/>
      <c r="C110" s="196" t="s">
        <v>231</v>
      </c>
      <c r="D110" s="196" t="s">
        <v>194</v>
      </c>
      <c r="E110" s="197" t="s">
        <v>232</v>
      </c>
      <c r="F110" s="198" t="s">
        <v>233</v>
      </c>
      <c r="G110" s="199" t="s">
        <v>225</v>
      </c>
      <c r="H110" s="200">
        <v>8</v>
      </c>
      <c r="I110" s="201"/>
      <c r="J110" s="202">
        <f t="shared" si="10"/>
        <v>0</v>
      </c>
      <c r="K110" s="198" t="s">
        <v>145</v>
      </c>
      <c r="L110" s="203"/>
      <c r="M110" s="204" t="s">
        <v>5</v>
      </c>
      <c r="N110" s="205" t="s">
        <v>50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173</v>
      </c>
      <c r="AT110" s="23" t="s">
        <v>194</v>
      </c>
      <c r="AU110" s="23" t="s">
        <v>88</v>
      </c>
      <c r="AY110" s="23" t="s">
        <v>139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24</v>
      </c>
      <c r="BK110" s="185">
        <f t="shared" si="19"/>
        <v>0</v>
      </c>
      <c r="BL110" s="23" t="s">
        <v>146</v>
      </c>
      <c r="BM110" s="23" t="s">
        <v>234</v>
      </c>
    </row>
    <row r="111" spans="2:65" s="1" customFormat="1" ht="38.25" customHeight="1">
      <c r="B111" s="173"/>
      <c r="C111" s="174" t="s">
        <v>235</v>
      </c>
      <c r="D111" s="174" t="s">
        <v>141</v>
      </c>
      <c r="E111" s="175" t="s">
        <v>236</v>
      </c>
      <c r="F111" s="176" t="s">
        <v>237</v>
      </c>
      <c r="G111" s="177" t="s">
        <v>225</v>
      </c>
      <c r="H111" s="178">
        <v>8</v>
      </c>
      <c r="I111" s="179"/>
      <c r="J111" s="180">
        <f t="shared" si="10"/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24</v>
      </c>
      <c r="BK111" s="185">
        <f t="shared" si="19"/>
        <v>0</v>
      </c>
      <c r="BL111" s="23" t="s">
        <v>146</v>
      </c>
      <c r="BM111" s="23" t="s">
        <v>238</v>
      </c>
    </row>
    <row r="112" spans="2:65" s="1" customFormat="1" ht="16.5" customHeight="1">
      <c r="B112" s="173"/>
      <c r="C112" s="196" t="s">
        <v>239</v>
      </c>
      <c r="D112" s="196" t="s">
        <v>194</v>
      </c>
      <c r="E112" s="197" t="s">
        <v>240</v>
      </c>
      <c r="F112" s="198" t="s">
        <v>241</v>
      </c>
      <c r="G112" s="199" t="s">
        <v>225</v>
      </c>
      <c r="H112" s="200">
        <v>8</v>
      </c>
      <c r="I112" s="201"/>
      <c r="J112" s="202">
        <f t="shared" si="10"/>
        <v>0</v>
      </c>
      <c r="K112" s="198" t="s">
        <v>145</v>
      </c>
      <c r="L112" s="203"/>
      <c r="M112" s="204" t="s">
        <v>5</v>
      </c>
      <c r="N112" s="205" t="s">
        <v>50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173</v>
      </c>
      <c r="AT112" s="23" t="s">
        <v>194</v>
      </c>
      <c r="AU112" s="23" t="s">
        <v>88</v>
      </c>
      <c r="AY112" s="23" t="s">
        <v>139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24</v>
      </c>
      <c r="BK112" s="185">
        <f t="shared" si="19"/>
        <v>0</v>
      </c>
      <c r="BL112" s="23" t="s">
        <v>146</v>
      </c>
      <c r="BM112" s="23" t="s">
        <v>242</v>
      </c>
    </row>
    <row r="113" spans="2:65" s="1" customFormat="1" ht="38.25" customHeight="1">
      <c r="B113" s="173"/>
      <c r="C113" s="174" t="s">
        <v>243</v>
      </c>
      <c r="D113" s="174" t="s">
        <v>141</v>
      </c>
      <c r="E113" s="175" t="s">
        <v>244</v>
      </c>
      <c r="F113" s="176" t="s">
        <v>245</v>
      </c>
      <c r="G113" s="177" t="s">
        <v>225</v>
      </c>
      <c r="H113" s="178">
        <v>1</v>
      </c>
      <c r="I113" s="179"/>
      <c r="J113" s="180">
        <f t="shared" si="10"/>
        <v>0</v>
      </c>
      <c r="K113" s="176" t="s">
        <v>145</v>
      </c>
      <c r="L113" s="40"/>
      <c r="M113" s="181" t="s">
        <v>5</v>
      </c>
      <c r="N113" s="182" t="s">
        <v>50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24</v>
      </c>
      <c r="BK113" s="185">
        <f t="shared" si="19"/>
        <v>0</v>
      </c>
      <c r="BL113" s="23" t="s">
        <v>146</v>
      </c>
      <c r="BM113" s="23" t="s">
        <v>246</v>
      </c>
    </row>
    <row r="114" spans="2:65" s="1" customFormat="1" ht="16.5" customHeight="1">
      <c r="B114" s="173"/>
      <c r="C114" s="196" t="s">
        <v>247</v>
      </c>
      <c r="D114" s="196" t="s">
        <v>194</v>
      </c>
      <c r="E114" s="197" t="s">
        <v>248</v>
      </c>
      <c r="F114" s="198" t="s">
        <v>249</v>
      </c>
      <c r="G114" s="199" t="s">
        <v>225</v>
      </c>
      <c r="H114" s="200">
        <v>1</v>
      </c>
      <c r="I114" s="201"/>
      <c r="J114" s="202">
        <f t="shared" si="10"/>
        <v>0</v>
      </c>
      <c r="K114" s="198" t="s">
        <v>145</v>
      </c>
      <c r="L114" s="203"/>
      <c r="M114" s="204" t="s">
        <v>5</v>
      </c>
      <c r="N114" s="205" t="s">
        <v>50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173</v>
      </c>
      <c r="AT114" s="23" t="s">
        <v>194</v>
      </c>
      <c r="AU114" s="23" t="s">
        <v>88</v>
      </c>
      <c r="AY114" s="23" t="s">
        <v>139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24</v>
      </c>
      <c r="BK114" s="185">
        <f t="shared" si="19"/>
        <v>0</v>
      </c>
      <c r="BL114" s="23" t="s">
        <v>146</v>
      </c>
      <c r="BM114" s="23" t="s">
        <v>250</v>
      </c>
    </row>
    <row r="115" spans="2:65" s="1" customFormat="1" ht="38.25" customHeight="1">
      <c r="B115" s="173"/>
      <c r="C115" s="174" t="s">
        <v>251</v>
      </c>
      <c r="D115" s="174" t="s">
        <v>141</v>
      </c>
      <c r="E115" s="175" t="s">
        <v>252</v>
      </c>
      <c r="F115" s="176" t="s">
        <v>253</v>
      </c>
      <c r="G115" s="177" t="s">
        <v>225</v>
      </c>
      <c r="H115" s="178">
        <v>3</v>
      </c>
      <c r="I115" s="179"/>
      <c r="J115" s="180">
        <f t="shared" si="10"/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24</v>
      </c>
      <c r="BK115" s="185">
        <f t="shared" si="19"/>
        <v>0</v>
      </c>
      <c r="BL115" s="23" t="s">
        <v>146</v>
      </c>
      <c r="BM115" s="23" t="s">
        <v>254</v>
      </c>
    </row>
    <row r="116" spans="2:65" s="1" customFormat="1" ht="16.5" customHeight="1">
      <c r="B116" s="173"/>
      <c r="C116" s="196" t="s">
        <v>255</v>
      </c>
      <c r="D116" s="196" t="s">
        <v>194</v>
      </c>
      <c r="E116" s="197" t="s">
        <v>256</v>
      </c>
      <c r="F116" s="198" t="s">
        <v>257</v>
      </c>
      <c r="G116" s="199" t="s">
        <v>225</v>
      </c>
      <c r="H116" s="200">
        <v>1</v>
      </c>
      <c r="I116" s="201"/>
      <c r="J116" s="202">
        <f t="shared" si="10"/>
        <v>0</v>
      </c>
      <c r="K116" s="198" t="s">
        <v>145</v>
      </c>
      <c r="L116" s="203"/>
      <c r="M116" s="204" t="s">
        <v>5</v>
      </c>
      <c r="N116" s="205" t="s">
        <v>50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173</v>
      </c>
      <c r="AT116" s="23" t="s">
        <v>194</v>
      </c>
      <c r="AU116" s="23" t="s">
        <v>88</v>
      </c>
      <c r="AY116" s="23" t="s">
        <v>139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24</v>
      </c>
      <c r="BK116" s="185">
        <f t="shared" si="19"/>
        <v>0</v>
      </c>
      <c r="BL116" s="23" t="s">
        <v>146</v>
      </c>
      <c r="BM116" s="23" t="s">
        <v>258</v>
      </c>
    </row>
    <row r="117" spans="2:65" s="1" customFormat="1" ht="16.5" customHeight="1">
      <c r="B117" s="173"/>
      <c r="C117" s="196" t="s">
        <v>259</v>
      </c>
      <c r="D117" s="196" t="s">
        <v>194</v>
      </c>
      <c r="E117" s="197" t="s">
        <v>260</v>
      </c>
      <c r="F117" s="198" t="s">
        <v>261</v>
      </c>
      <c r="G117" s="199" t="s">
        <v>225</v>
      </c>
      <c r="H117" s="200">
        <v>1</v>
      </c>
      <c r="I117" s="201"/>
      <c r="J117" s="202">
        <f t="shared" si="10"/>
        <v>0</v>
      </c>
      <c r="K117" s="198" t="s">
        <v>145</v>
      </c>
      <c r="L117" s="203"/>
      <c r="M117" s="204" t="s">
        <v>5</v>
      </c>
      <c r="N117" s="205" t="s">
        <v>50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173</v>
      </c>
      <c r="AT117" s="23" t="s">
        <v>194</v>
      </c>
      <c r="AU117" s="23" t="s">
        <v>88</v>
      </c>
      <c r="AY117" s="23" t="s">
        <v>139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24</v>
      </c>
      <c r="BK117" s="185">
        <f t="shared" si="19"/>
        <v>0</v>
      </c>
      <c r="BL117" s="23" t="s">
        <v>146</v>
      </c>
      <c r="BM117" s="23" t="s">
        <v>262</v>
      </c>
    </row>
    <row r="118" spans="2:65" s="1" customFormat="1" ht="16.5" customHeight="1">
      <c r="B118" s="173"/>
      <c r="C118" s="196" t="s">
        <v>263</v>
      </c>
      <c r="D118" s="196" t="s">
        <v>194</v>
      </c>
      <c r="E118" s="197" t="s">
        <v>264</v>
      </c>
      <c r="F118" s="198" t="s">
        <v>265</v>
      </c>
      <c r="G118" s="199" t="s">
        <v>225</v>
      </c>
      <c r="H118" s="200">
        <v>1</v>
      </c>
      <c r="I118" s="201"/>
      <c r="J118" s="202">
        <f t="shared" si="10"/>
        <v>0</v>
      </c>
      <c r="K118" s="198" t="s">
        <v>145</v>
      </c>
      <c r="L118" s="203"/>
      <c r="M118" s="204" t="s">
        <v>5</v>
      </c>
      <c r="N118" s="205" t="s">
        <v>50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173</v>
      </c>
      <c r="AT118" s="23" t="s">
        <v>194</v>
      </c>
      <c r="AU118" s="23" t="s">
        <v>88</v>
      </c>
      <c r="AY118" s="23" t="s">
        <v>139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24</v>
      </c>
      <c r="BK118" s="185">
        <f t="shared" si="19"/>
        <v>0</v>
      </c>
      <c r="BL118" s="23" t="s">
        <v>146</v>
      </c>
      <c r="BM118" s="23" t="s">
        <v>266</v>
      </c>
    </row>
    <row r="119" spans="2:65" s="1" customFormat="1" ht="38.25" customHeight="1">
      <c r="B119" s="173"/>
      <c r="C119" s="174" t="s">
        <v>267</v>
      </c>
      <c r="D119" s="174" t="s">
        <v>141</v>
      </c>
      <c r="E119" s="175" t="s">
        <v>268</v>
      </c>
      <c r="F119" s="176" t="s">
        <v>269</v>
      </c>
      <c r="G119" s="177" t="s">
        <v>225</v>
      </c>
      <c r="H119" s="178">
        <v>5</v>
      </c>
      <c r="I119" s="179"/>
      <c r="J119" s="180">
        <f t="shared" si="10"/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24</v>
      </c>
      <c r="BK119" s="185">
        <f t="shared" si="19"/>
        <v>0</v>
      </c>
      <c r="BL119" s="23" t="s">
        <v>146</v>
      </c>
      <c r="BM119" s="23" t="s">
        <v>270</v>
      </c>
    </row>
    <row r="120" spans="2:65" s="1" customFormat="1" ht="16.5" customHeight="1">
      <c r="B120" s="173"/>
      <c r="C120" s="196" t="s">
        <v>271</v>
      </c>
      <c r="D120" s="196" t="s">
        <v>194</v>
      </c>
      <c r="E120" s="197" t="s">
        <v>272</v>
      </c>
      <c r="F120" s="198" t="s">
        <v>273</v>
      </c>
      <c r="G120" s="199" t="s">
        <v>225</v>
      </c>
      <c r="H120" s="200">
        <v>5</v>
      </c>
      <c r="I120" s="201"/>
      <c r="J120" s="202">
        <f t="shared" si="10"/>
        <v>0</v>
      </c>
      <c r="K120" s="198" t="s">
        <v>145</v>
      </c>
      <c r="L120" s="203"/>
      <c r="M120" s="204" t="s">
        <v>5</v>
      </c>
      <c r="N120" s="205" t="s">
        <v>50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173</v>
      </c>
      <c r="AT120" s="23" t="s">
        <v>194</v>
      </c>
      <c r="AU120" s="23" t="s">
        <v>88</v>
      </c>
      <c r="AY120" s="23" t="s">
        <v>139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24</v>
      </c>
      <c r="BK120" s="185">
        <f t="shared" si="19"/>
        <v>0</v>
      </c>
      <c r="BL120" s="23" t="s">
        <v>146</v>
      </c>
      <c r="BM120" s="23" t="s">
        <v>274</v>
      </c>
    </row>
    <row r="121" spans="2:65" s="1" customFormat="1" ht="25.5" customHeight="1">
      <c r="B121" s="173"/>
      <c r="C121" s="174" t="s">
        <v>275</v>
      </c>
      <c r="D121" s="174" t="s">
        <v>141</v>
      </c>
      <c r="E121" s="175" t="s">
        <v>276</v>
      </c>
      <c r="F121" s="176" t="s">
        <v>277</v>
      </c>
      <c r="G121" s="177" t="s">
        <v>225</v>
      </c>
      <c r="H121" s="178">
        <v>1</v>
      </c>
      <c r="I121" s="179"/>
      <c r="J121" s="180">
        <f t="shared" si="10"/>
        <v>0</v>
      </c>
      <c r="K121" s="176" t="s">
        <v>145</v>
      </c>
      <c r="L121" s="40"/>
      <c r="M121" s="181" t="s">
        <v>5</v>
      </c>
      <c r="N121" s="182" t="s">
        <v>50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146</v>
      </c>
      <c r="AT121" s="23" t="s">
        <v>141</v>
      </c>
      <c r="AU121" s="23" t="s">
        <v>88</v>
      </c>
      <c r="AY121" s="23" t="s">
        <v>139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24</v>
      </c>
      <c r="BK121" s="185">
        <f t="shared" si="19"/>
        <v>0</v>
      </c>
      <c r="BL121" s="23" t="s">
        <v>146</v>
      </c>
      <c r="BM121" s="23" t="s">
        <v>278</v>
      </c>
    </row>
    <row r="122" spans="2:65" s="1" customFormat="1" ht="25.5" customHeight="1">
      <c r="B122" s="173"/>
      <c r="C122" s="174" t="s">
        <v>279</v>
      </c>
      <c r="D122" s="174" t="s">
        <v>141</v>
      </c>
      <c r="E122" s="175" t="s">
        <v>280</v>
      </c>
      <c r="F122" s="176" t="s">
        <v>281</v>
      </c>
      <c r="G122" s="177" t="s">
        <v>225</v>
      </c>
      <c r="H122" s="178">
        <v>2</v>
      </c>
      <c r="I122" s="179"/>
      <c r="J122" s="180">
        <f t="shared" si="10"/>
        <v>0</v>
      </c>
      <c r="K122" s="176" t="s">
        <v>145</v>
      </c>
      <c r="L122" s="40"/>
      <c r="M122" s="181" t="s">
        <v>5</v>
      </c>
      <c r="N122" s="182" t="s">
        <v>50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146</v>
      </c>
      <c r="AT122" s="23" t="s">
        <v>141</v>
      </c>
      <c r="AU122" s="23" t="s">
        <v>88</v>
      </c>
      <c r="AY122" s="23" t="s">
        <v>139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24</v>
      </c>
      <c r="BK122" s="185">
        <f t="shared" si="19"/>
        <v>0</v>
      </c>
      <c r="BL122" s="23" t="s">
        <v>146</v>
      </c>
      <c r="BM122" s="23" t="s">
        <v>282</v>
      </c>
    </row>
    <row r="123" spans="2:65" s="1" customFormat="1" ht="16.5" customHeight="1">
      <c r="B123" s="173"/>
      <c r="C123" s="196" t="s">
        <v>283</v>
      </c>
      <c r="D123" s="196" t="s">
        <v>194</v>
      </c>
      <c r="E123" s="197" t="s">
        <v>284</v>
      </c>
      <c r="F123" s="198" t="s">
        <v>285</v>
      </c>
      <c r="G123" s="199" t="s">
        <v>225</v>
      </c>
      <c r="H123" s="200">
        <v>3</v>
      </c>
      <c r="I123" s="201"/>
      <c r="J123" s="202">
        <f t="shared" si="10"/>
        <v>0</v>
      </c>
      <c r="K123" s="198" t="s">
        <v>145</v>
      </c>
      <c r="L123" s="203"/>
      <c r="M123" s="204" t="s">
        <v>5</v>
      </c>
      <c r="N123" s="205" t="s">
        <v>50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173</v>
      </c>
      <c r="AT123" s="23" t="s">
        <v>194</v>
      </c>
      <c r="AU123" s="23" t="s">
        <v>88</v>
      </c>
      <c r="AY123" s="23" t="s">
        <v>139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24</v>
      </c>
      <c r="BK123" s="185">
        <f t="shared" si="19"/>
        <v>0</v>
      </c>
      <c r="BL123" s="23" t="s">
        <v>146</v>
      </c>
      <c r="BM123" s="23" t="s">
        <v>286</v>
      </c>
    </row>
    <row r="124" spans="2:65" s="1" customFormat="1" ht="16.5" customHeight="1">
      <c r="B124" s="173"/>
      <c r="C124" s="196" t="s">
        <v>287</v>
      </c>
      <c r="D124" s="196" t="s">
        <v>194</v>
      </c>
      <c r="E124" s="197" t="s">
        <v>288</v>
      </c>
      <c r="F124" s="198" t="s">
        <v>289</v>
      </c>
      <c r="G124" s="199" t="s">
        <v>225</v>
      </c>
      <c r="H124" s="200">
        <v>3</v>
      </c>
      <c r="I124" s="201"/>
      <c r="J124" s="202">
        <f t="shared" si="10"/>
        <v>0</v>
      </c>
      <c r="K124" s="198" t="s">
        <v>145</v>
      </c>
      <c r="L124" s="203"/>
      <c r="M124" s="204" t="s">
        <v>5</v>
      </c>
      <c r="N124" s="205" t="s">
        <v>50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173</v>
      </c>
      <c r="AT124" s="23" t="s">
        <v>194</v>
      </c>
      <c r="AU124" s="23" t="s">
        <v>88</v>
      </c>
      <c r="AY124" s="23" t="s">
        <v>139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24</v>
      </c>
      <c r="BK124" s="185">
        <f t="shared" si="19"/>
        <v>0</v>
      </c>
      <c r="BL124" s="23" t="s">
        <v>146</v>
      </c>
      <c r="BM124" s="23" t="s">
        <v>290</v>
      </c>
    </row>
    <row r="125" spans="2:65" s="1" customFormat="1" ht="16.5" customHeight="1">
      <c r="B125" s="173"/>
      <c r="C125" s="196" t="s">
        <v>291</v>
      </c>
      <c r="D125" s="196" t="s">
        <v>194</v>
      </c>
      <c r="E125" s="197" t="s">
        <v>292</v>
      </c>
      <c r="F125" s="198" t="s">
        <v>293</v>
      </c>
      <c r="G125" s="199" t="s">
        <v>225</v>
      </c>
      <c r="H125" s="200">
        <v>3</v>
      </c>
      <c r="I125" s="201"/>
      <c r="J125" s="202">
        <f t="shared" si="10"/>
        <v>0</v>
      </c>
      <c r="K125" s="198" t="s">
        <v>145</v>
      </c>
      <c r="L125" s="203"/>
      <c r="M125" s="204" t="s">
        <v>5</v>
      </c>
      <c r="N125" s="205" t="s">
        <v>50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173</v>
      </c>
      <c r="AT125" s="23" t="s">
        <v>194</v>
      </c>
      <c r="AU125" s="23" t="s">
        <v>88</v>
      </c>
      <c r="AY125" s="23" t="s">
        <v>139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24</v>
      </c>
      <c r="BK125" s="185">
        <f t="shared" si="19"/>
        <v>0</v>
      </c>
      <c r="BL125" s="23" t="s">
        <v>146</v>
      </c>
      <c r="BM125" s="23" t="s">
        <v>294</v>
      </c>
    </row>
    <row r="126" spans="2:65" s="1" customFormat="1" ht="16.5" customHeight="1">
      <c r="B126" s="173"/>
      <c r="C126" s="196" t="s">
        <v>295</v>
      </c>
      <c r="D126" s="196" t="s">
        <v>194</v>
      </c>
      <c r="E126" s="197" t="s">
        <v>296</v>
      </c>
      <c r="F126" s="198" t="s">
        <v>297</v>
      </c>
      <c r="G126" s="199" t="s">
        <v>225</v>
      </c>
      <c r="H126" s="200">
        <v>4</v>
      </c>
      <c r="I126" s="201"/>
      <c r="J126" s="202">
        <f t="shared" si="10"/>
        <v>0</v>
      </c>
      <c r="K126" s="198" t="s">
        <v>145</v>
      </c>
      <c r="L126" s="203"/>
      <c r="M126" s="204" t="s">
        <v>5</v>
      </c>
      <c r="N126" s="205" t="s">
        <v>50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173</v>
      </c>
      <c r="AT126" s="23" t="s">
        <v>194</v>
      </c>
      <c r="AU126" s="23" t="s">
        <v>88</v>
      </c>
      <c r="AY126" s="23" t="s">
        <v>139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24</v>
      </c>
      <c r="BK126" s="185">
        <f t="shared" si="19"/>
        <v>0</v>
      </c>
      <c r="BL126" s="23" t="s">
        <v>146</v>
      </c>
      <c r="BM126" s="23" t="s">
        <v>298</v>
      </c>
    </row>
    <row r="127" spans="2:65" s="1" customFormat="1" ht="25.5" customHeight="1">
      <c r="B127" s="173"/>
      <c r="C127" s="174" t="s">
        <v>299</v>
      </c>
      <c r="D127" s="174" t="s">
        <v>141</v>
      </c>
      <c r="E127" s="175" t="s">
        <v>300</v>
      </c>
      <c r="F127" s="176" t="s">
        <v>301</v>
      </c>
      <c r="G127" s="177" t="s">
        <v>225</v>
      </c>
      <c r="H127" s="178">
        <v>2</v>
      </c>
      <c r="I127" s="179"/>
      <c r="J127" s="180">
        <f t="shared" si="10"/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24</v>
      </c>
      <c r="BK127" s="185">
        <f t="shared" si="19"/>
        <v>0</v>
      </c>
      <c r="BL127" s="23" t="s">
        <v>146</v>
      </c>
      <c r="BM127" s="23" t="s">
        <v>302</v>
      </c>
    </row>
    <row r="128" spans="2:65" s="1" customFormat="1" ht="25.5" customHeight="1">
      <c r="B128" s="173"/>
      <c r="C128" s="174" t="s">
        <v>303</v>
      </c>
      <c r="D128" s="174" t="s">
        <v>141</v>
      </c>
      <c r="E128" s="175" t="s">
        <v>304</v>
      </c>
      <c r="F128" s="176" t="s">
        <v>305</v>
      </c>
      <c r="G128" s="177" t="s">
        <v>225</v>
      </c>
      <c r="H128" s="178">
        <v>2</v>
      </c>
      <c r="I128" s="179"/>
      <c r="J128" s="180">
        <f t="shared" si="10"/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24</v>
      </c>
      <c r="BK128" s="185">
        <f t="shared" si="19"/>
        <v>0</v>
      </c>
      <c r="BL128" s="23" t="s">
        <v>146</v>
      </c>
      <c r="BM128" s="23" t="s">
        <v>306</v>
      </c>
    </row>
    <row r="129" spans="2:65" s="1" customFormat="1" ht="25.5" customHeight="1">
      <c r="B129" s="173"/>
      <c r="C129" s="196" t="s">
        <v>307</v>
      </c>
      <c r="D129" s="196" t="s">
        <v>194</v>
      </c>
      <c r="E129" s="197" t="s">
        <v>308</v>
      </c>
      <c r="F129" s="198" t="s">
        <v>309</v>
      </c>
      <c r="G129" s="199" t="s">
        <v>225</v>
      </c>
      <c r="H129" s="200">
        <v>2</v>
      </c>
      <c r="I129" s="201"/>
      <c r="J129" s="202">
        <f t="shared" si="10"/>
        <v>0</v>
      </c>
      <c r="K129" s="198" t="s">
        <v>145</v>
      </c>
      <c r="L129" s="203"/>
      <c r="M129" s="204" t="s">
        <v>5</v>
      </c>
      <c r="N129" s="205" t="s">
        <v>50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173</v>
      </c>
      <c r="AT129" s="23" t="s">
        <v>194</v>
      </c>
      <c r="AU129" s="23" t="s">
        <v>88</v>
      </c>
      <c r="AY129" s="23" t="s">
        <v>139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24</v>
      </c>
      <c r="BK129" s="185">
        <f t="shared" si="19"/>
        <v>0</v>
      </c>
      <c r="BL129" s="23" t="s">
        <v>146</v>
      </c>
      <c r="BM129" s="23" t="s">
        <v>310</v>
      </c>
    </row>
    <row r="130" spans="2:65" s="1" customFormat="1" ht="25.5" customHeight="1">
      <c r="B130" s="173"/>
      <c r="C130" s="174" t="s">
        <v>311</v>
      </c>
      <c r="D130" s="174" t="s">
        <v>141</v>
      </c>
      <c r="E130" s="175" t="s">
        <v>312</v>
      </c>
      <c r="F130" s="176" t="s">
        <v>313</v>
      </c>
      <c r="G130" s="177" t="s">
        <v>225</v>
      </c>
      <c r="H130" s="178">
        <v>1</v>
      </c>
      <c r="I130" s="179"/>
      <c r="J130" s="180">
        <f t="shared" si="10"/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24</v>
      </c>
      <c r="BK130" s="185">
        <f t="shared" si="19"/>
        <v>0</v>
      </c>
      <c r="BL130" s="23" t="s">
        <v>146</v>
      </c>
      <c r="BM130" s="23" t="s">
        <v>314</v>
      </c>
    </row>
    <row r="131" spans="2:65" s="1" customFormat="1" ht="16.5" customHeight="1">
      <c r="B131" s="173"/>
      <c r="C131" s="196" t="s">
        <v>315</v>
      </c>
      <c r="D131" s="196" t="s">
        <v>194</v>
      </c>
      <c r="E131" s="197" t="s">
        <v>316</v>
      </c>
      <c r="F131" s="198" t="s">
        <v>317</v>
      </c>
      <c r="G131" s="199" t="s">
        <v>225</v>
      </c>
      <c r="H131" s="200">
        <v>1</v>
      </c>
      <c r="I131" s="201"/>
      <c r="J131" s="202">
        <f t="shared" si="10"/>
        <v>0</v>
      </c>
      <c r="K131" s="198" t="s">
        <v>145</v>
      </c>
      <c r="L131" s="203"/>
      <c r="M131" s="204" t="s">
        <v>5</v>
      </c>
      <c r="N131" s="205" t="s">
        <v>50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173</v>
      </c>
      <c r="AT131" s="23" t="s">
        <v>194</v>
      </c>
      <c r="AU131" s="23" t="s">
        <v>88</v>
      </c>
      <c r="AY131" s="23" t="s">
        <v>139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24</v>
      </c>
      <c r="BK131" s="185">
        <f t="shared" si="19"/>
        <v>0</v>
      </c>
      <c r="BL131" s="23" t="s">
        <v>146</v>
      </c>
      <c r="BM131" s="23" t="s">
        <v>318</v>
      </c>
    </row>
    <row r="132" spans="2:65" s="1" customFormat="1" ht="27">
      <c r="B132" s="40"/>
      <c r="D132" s="206" t="s">
        <v>319</v>
      </c>
      <c r="F132" s="209" t="s">
        <v>320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319</v>
      </c>
      <c r="AU132" s="23" t="s">
        <v>88</v>
      </c>
    </row>
    <row r="133" spans="2:65" s="10" customFormat="1" ht="29.85" customHeight="1">
      <c r="B133" s="159"/>
      <c r="D133" s="170" t="s">
        <v>78</v>
      </c>
      <c r="E133" s="171" t="s">
        <v>177</v>
      </c>
      <c r="F133" s="171" t="s">
        <v>321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24</v>
      </c>
      <c r="AT133" s="168" t="s">
        <v>78</v>
      </c>
      <c r="AU133" s="168" t="s">
        <v>24</v>
      </c>
      <c r="AY133" s="160" t="s">
        <v>139</v>
      </c>
      <c r="BK133" s="169">
        <f>BK134</f>
        <v>0</v>
      </c>
    </row>
    <row r="134" spans="2:65" s="1" customFormat="1" ht="25.5" customHeight="1">
      <c r="B134" s="173"/>
      <c r="C134" s="174" t="s">
        <v>322</v>
      </c>
      <c r="D134" s="174" t="s">
        <v>141</v>
      </c>
      <c r="E134" s="175" t="s">
        <v>323</v>
      </c>
      <c r="F134" s="176" t="s">
        <v>324</v>
      </c>
      <c r="G134" s="177" t="s">
        <v>209</v>
      </c>
      <c r="H134" s="178">
        <v>12.75</v>
      </c>
      <c r="I134" s="179"/>
      <c r="J134" s="180">
        <f>ROUND(I134*H134,2)</f>
        <v>0</v>
      </c>
      <c r="K134" s="176" t="s">
        <v>145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146</v>
      </c>
      <c r="AT134" s="23" t="s">
        <v>141</v>
      </c>
      <c r="AU134" s="23" t="s">
        <v>88</v>
      </c>
      <c r="AY134" s="23" t="s">
        <v>139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146</v>
      </c>
      <c r="BM134" s="23" t="s">
        <v>325</v>
      </c>
    </row>
    <row r="135" spans="2:65" s="10" customFormat="1" ht="29.85" customHeight="1">
      <c r="B135" s="159"/>
      <c r="D135" s="170" t="s">
        <v>78</v>
      </c>
      <c r="E135" s="171" t="s">
        <v>326</v>
      </c>
      <c r="F135" s="171" t="s">
        <v>327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24</v>
      </c>
      <c r="AT135" s="168" t="s">
        <v>78</v>
      </c>
      <c r="AU135" s="168" t="s">
        <v>24</v>
      </c>
      <c r="AY135" s="160" t="s">
        <v>139</v>
      </c>
      <c r="BK135" s="169">
        <f>BK136</f>
        <v>0</v>
      </c>
    </row>
    <row r="136" spans="2:65" s="1" customFormat="1" ht="38.25" customHeight="1">
      <c r="B136" s="173"/>
      <c r="C136" s="174" t="s">
        <v>328</v>
      </c>
      <c r="D136" s="174" t="s">
        <v>141</v>
      </c>
      <c r="E136" s="175" t="s">
        <v>329</v>
      </c>
      <c r="F136" s="176" t="s">
        <v>330</v>
      </c>
      <c r="G136" s="177" t="s">
        <v>197</v>
      </c>
      <c r="H136" s="178">
        <v>45.981000000000002</v>
      </c>
      <c r="I136" s="179"/>
      <c r="J136" s="180">
        <f>ROUND(I136*H136,2)</f>
        <v>0</v>
      </c>
      <c r="K136" s="176" t="s">
        <v>145</v>
      </c>
      <c r="L136" s="40"/>
      <c r="M136" s="181" t="s">
        <v>5</v>
      </c>
      <c r="N136" s="212" t="s">
        <v>50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146</v>
      </c>
      <c r="AT136" s="23" t="s">
        <v>141</v>
      </c>
      <c r="AU136" s="23" t="s">
        <v>88</v>
      </c>
      <c r="AY136" s="23" t="s">
        <v>139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146</v>
      </c>
      <c r="BM136" s="23" t="s">
        <v>331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3"/>
  <sheetViews>
    <sheetView showGridLines="0" workbookViewId="0">
      <pane ySplit="1" topLeftCell="A2" activePane="bottomLeft" state="frozen"/>
      <selection pane="bottomLeft" activeCell="F257" sqref="F25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332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ROUND(J94,2)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ROUND(SUM(BE94:BE272), 2)</f>
        <v>0</v>
      </c>
      <c r="G30" s="41"/>
      <c r="H30" s="41"/>
      <c r="I30" s="118">
        <v>0.21</v>
      </c>
      <c r="J30" s="117">
        <f>ROUND(ROUND((SUM(BE94:BE272)),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ROUND(SUM(BF94:BF272), 2)</f>
        <v>0</v>
      </c>
      <c r="G31" s="41"/>
      <c r="H31" s="41"/>
      <c r="I31" s="118">
        <v>0.15</v>
      </c>
      <c r="J31" s="117">
        <f>ROUND(ROUND((SUM(BF94:BF272)),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ROUND(SUM(BG94:BG272),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ROUND(SUM(BH94:BH272),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ROUND(SUM(BI94:BI272),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2016-10-13/Hum1 - SO 01 Hala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J94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J95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J96</f>
        <v>0</v>
      </c>
      <c r="K58" s="147"/>
    </row>
    <row r="59" spans="2:47" s="8" customFormat="1" ht="19.899999999999999" customHeight="1">
      <c r="B59" s="141"/>
      <c r="C59" s="142"/>
      <c r="D59" s="143" t="s">
        <v>333</v>
      </c>
      <c r="E59" s="144"/>
      <c r="F59" s="144"/>
      <c r="G59" s="144"/>
      <c r="H59" s="144"/>
      <c r="I59" s="145"/>
      <c r="J59" s="146">
        <f>J125</f>
        <v>0</v>
      </c>
      <c r="K59" s="147"/>
    </row>
    <row r="60" spans="2:47" s="8" customFormat="1" ht="19.899999999999999" customHeight="1">
      <c r="B60" s="141"/>
      <c r="C60" s="142"/>
      <c r="D60" s="143" t="s">
        <v>334</v>
      </c>
      <c r="E60" s="144"/>
      <c r="F60" s="144"/>
      <c r="G60" s="144"/>
      <c r="H60" s="144"/>
      <c r="I60" s="145"/>
      <c r="J60" s="146">
        <f>J143</f>
        <v>0</v>
      </c>
      <c r="K60" s="147"/>
    </row>
    <row r="61" spans="2:47" s="8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5"/>
      <c r="J61" s="146">
        <f>J166</f>
        <v>0</v>
      </c>
      <c r="K61" s="147"/>
    </row>
    <row r="62" spans="2:47" s="8" customFormat="1" ht="19.899999999999999" customHeight="1">
      <c r="B62" s="141"/>
      <c r="C62" s="142"/>
      <c r="D62" s="143" t="s">
        <v>335</v>
      </c>
      <c r="E62" s="144"/>
      <c r="F62" s="144"/>
      <c r="G62" s="144"/>
      <c r="H62" s="144"/>
      <c r="I62" s="145"/>
      <c r="J62" s="146">
        <f>J171</f>
        <v>0</v>
      </c>
      <c r="K62" s="147"/>
    </row>
    <row r="63" spans="2:47" s="8" customFormat="1" ht="19.899999999999999" customHeight="1">
      <c r="B63" s="141"/>
      <c r="C63" s="142"/>
      <c r="D63" s="143" t="s">
        <v>121</v>
      </c>
      <c r="E63" s="144"/>
      <c r="F63" s="144"/>
      <c r="G63" s="144"/>
      <c r="H63" s="144"/>
      <c r="I63" s="145"/>
      <c r="J63" s="146">
        <f>J188</f>
        <v>0</v>
      </c>
      <c r="K63" s="147"/>
    </row>
    <row r="64" spans="2:47" s="8" customFormat="1" ht="19.899999999999999" customHeight="1">
      <c r="B64" s="141"/>
      <c r="C64" s="142"/>
      <c r="D64" s="143" t="s">
        <v>336</v>
      </c>
      <c r="E64" s="144"/>
      <c r="F64" s="144"/>
      <c r="G64" s="144"/>
      <c r="H64" s="144"/>
      <c r="I64" s="145"/>
      <c r="J64" s="146">
        <f>J202</f>
        <v>0</v>
      </c>
      <c r="K64" s="147"/>
    </row>
    <row r="65" spans="2:12" s="8" customFormat="1" ht="19.899999999999999" customHeight="1">
      <c r="B65" s="141"/>
      <c r="C65" s="142"/>
      <c r="D65" s="143" t="s">
        <v>122</v>
      </c>
      <c r="E65" s="144"/>
      <c r="F65" s="144"/>
      <c r="G65" s="144"/>
      <c r="H65" s="144"/>
      <c r="I65" s="145"/>
      <c r="J65" s="146">
        <f>J207</f>
        <v>0</v>
      </c>
      <c r="K65" s="147"/>
    </row>
    <row r="66" spans="2:12" s="7" customFormat="1" ht="24.95" customHeight="1">
      <c r="B66" s="134"/>
      <c r="C66" s="135"/>
      <c r="D66" s="136" t="s">
        <v>337</v>
      </c>
      <c r="E66" s="137"/>
      <c r="F66" s="137"/>
      <c r="G66" s="137"/>
      <c r="H66" s="137"/>
      <c r="I66" s="138"/>
      <c r="J66" s="139">
        <f>J209</f>
        <v>0</v>
      </c>
      <c r="K66" s="140"/>
    </row>
    <row r="67" spans="2:12" s="8" customFormat="1" ht="19.899999999999999" customHeight="1">
      <c r="B67" s="141"/>
      <c r="C67" s="142"/>
      <c r="D67" s="143" t="s">
        <v>338</v>
      </c>
      <c r="E67" s="144"/>
      <c r="F67" s="144"/>
      <c r="G67" s="144"/>
      <c r="H67" s="144"/>
      <c r="I67" s="145"/>
      <c r="J67" s="146">
        <f>J210</f>
        <v>0</v>
      </c>
      <c r="K67" s="147"/>
    </row>
    <row r="68" spans="2:12" s="8" customFormat="1" ht="19.899999999999999" customHeight="1">
      <c r="B68" s="141"/>
      <c r="C68" s="142"/>
      <c r="D68" s="143" t="s">
        <v>339</v>
      </c>
      <c r="E68" s="144"/>
      <c r="F68" s="144"/>
      <c r="G68" s="144"/>
      <c r="H68" s="144"/>
      <c r="I68" s="145"/>
      <c r="J68" s="146">
        <f>J235</f>
        <v>0</v>
      </c>
      <c r="K68" s="147"/>
    </row>
    <row r="69" spans="2:12" s="8" customFormat="1" ht="19.899999999999999" customHeight="1">
      <c r="B69" s="141"/>
      <c r="C69" s="142"/>
      <c r="D69" s="143" t="s">
        <v>340</v>
      </c>
      <c r="E69" s="144"/>
      <c r="F69" s="144"/>
      <c r="G69" s="144"/>
      <c r="H69" s="144"/>
      <c r="I69" s="145"/>
      <c r="J69" s="146">
        <f>J237</f>
        <v>0</v>
      </c>
      <c r="K69" s="147"/>
    </row>
    <row r="70" spans="2:12" s="8" customFormat="1" ht="19.899999999999999" customHeight="1">
      <c r="B70" s="141"/>
      <c r="C70" s="142"/>
      <c r="D70" s="143" t="s">
        <v>341</v>
      </c>
      <c r="E70" s="144"/>
      <c r="F70" s="144"/>
      <c r="G70" s="144"/>
      <c r="H70" s="144"/>
      <c r="I70" s="145"/>
      <c r="J70" s="146">
        <f>J241</f>
        <v>0</v>
      </c>
      <c r="K70" s="147"/>
    </row>
    <row r="71" spans="2:12" s="8" customFormat="1" ht="19.899999999999999" customHeight="1">
      <c r="B71" s="141"/>
      <c r="C71" s="142"/>
      <c r="D71" s="143" t="s">
        <v>342</v>
      </c>
      <c r="E71" s="144"/>
      <c r="F71" s="144"/>
      <c r="G71" s="144"/>
      <c r="H71" s="144"/>
      <c r="I71" s="145"/>
      <c r="J71" s="146">
        <f>J243</f>
        <v>0</v>
      </c>
      <c r="K71" s="147"/>
    </row>
    <row r="72" spans="2:12" s="8" customFormat="1" ht="19.899999999999999" customHeight="1">
      <c r="B72" s="141"/>
      <c r="C72" s="142"/>
      <c r="D72" s="143" t="s">
        <v>343</v>
      </c>
      <c r="E72" s="144"/>
      <c r="F72" s="144"/>
      <c r="G72" s="144"/>
      <c r="H72" s="144"/>
      <c r="I72" s="145"/>
      <c r="J72" s="146">
        <f>J249</f>
        <v>0</v>
      </c>
      <c r="K72" s="147"/>
    </row>
    <row r="73" spans="2:12" s="8" customFormat="1" ht="19.899999999999999" customHeight="1">
      <c r="B73" s="141"/>
      <c r="C73" s="142"/>
      <c r="D73" s="143" t="s">
        <v>344</v>
      </c>
      <c r="E73" s="144"/>
      <c r="F73" s="144"/>
      <c r="G73" s="144"/>
      <c r="H73" s="144"/>
      <c r="I73" s="145"/>
      <c r="J73" s="146">
        <f>J258</f>
        <v>0</v>
      </c>
      <c r="K73" s="147"/>
    </row>
    <row r="74" spans="2:12" s="8" customFormat="1" ht="19.899999999999999" customHeight="1">
      <c r="B74" s="141"/>
      <c r="C74" s="142"/>
      <c r="D74" s="143" t="s">
        <v>345</v>
      </c>
      <c r="E74" s="144"/>
      <c r="F74" s="144"/>
      <c r="G74" s="144"/>
      <c r="H74" s="144"/>
      <c r="I74" s="145"/>
      <c r="J74" s="146">
        <f>J266</f>
        <v>0</v>
      </c>
      <c r="K74" s="147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5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6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27"/>
      <c r="J80" s="59"/>
      <c r="K80" s="59"/>
      <c r="L80" s="40"/>
    </row>
    <row r="81" spans="2:63" s="1" customFormat="1" ht="36.950000000000003" customHeight="1">
      <c r="B81" s="40"/>
      <c r="C81" s="60" t="s">
        <v>123</v>
      </c>
      <c r="L81" s="40"/>
    </row>
    <row r="82" spans="2:63" s="1" customFormat="1" ht="6.95" customHeight="1">
      <c r="B82" s="40"/>
      <c r="L82" s="40"/>
    </row>
    <row r="83" spans="2:63" s="1" customFormat="1" ht="14.45" customHeight="1">
      <c r="B83" s="40"/>
      <c r="C83" s="62" t="s">
        <v>19</v>
      </c>
      <c r="L83" s="40"/>
    </row>
    <row r="84" spans="2:63" s="1" customFormat="1" ht="16.5" customHeight="1">
      <c r="B84" s="40"/>
      <c r="E84" s="357" t="str">
        <f>E7</f>
        <v>Hala pro zemědělské stroje Humpolec</v>
      </c>
      <c r="F84" s="358"/>
      <c r="G84" s="358"/>
      <c r="H84" s="358"/>
      <c r="L84" s="40"/>
    </row>
    <row r="85" spans="2:63" s="1" customFormat="1" ht="14.45" customHeight="1">
      <c r="B85" s="40"/>
      <c r="C85" s="62" t="s">
        <v>110</v>
      </c>
      <c r="L85" s="40"/>
    </row>
    <row r="86" spans="2:63" s="1" customFormat="1" ht="17.25" customHeight="1">
      <c r="B86" s="40"/>
      <c r="E86" s="326" t="str">
        <f>E9</f>
        <v>2016-10-13/Hum1 - SO 01 Hala</v>
      </c>
      <c r="F86" s="359"/>
      <c r="G86" s="359"/>
      <c r="H86" s="359"/>
      <c r="L86" s="40"/>
    </row>
    <row r="87" spans="2:63" s="1" customFormat="1" ht="6.95" customHeight="1">
      <c r="B87" s="40"/>
      <c r="L87" s="40"/>
    </row>
    <row r="88" spans="2:63" s="1" customFormat="1" ht="18" customHeight="1">
      <c r="B88" s="40"/>
      <c r="C88" s="62" t="s">
        <v>25</v>
      </c>
      <c r="F88" s="148" t="str">
        <f>F12</f>
        <v>Humpolec</v>
      </c>
      <c r="I88" s="149" t="s">
        <v>27</v>
      </c>
      <c r="J88" s="66" t="str">
        <f>IF(J12="","",J12)</f>
        <v>13. 10. 2016</v>
      </c>
      <c r="L88" s="40"/>
    </row>
    <row r="89" spans="2:63" s="1" customFormat="1" ht="6.95" customHeight="1">
      <c r="B89" s="40"/>
      <c r="L89" s="40"/>
    </row>
    <row r="90" spans="2:63" s="1" customFormat="1" ht="15">
      <c r="B90" s="40"/>
      <c r="C90" s="62" t="s">
        <v>31</v>
      </c>
      <c r="F90" s="148" t="str">
        <f>E15</f>
        <v>Kraj Vysočina, Jihlava, Žižkova 57/1882 PSČ 58733</v>
      </c>
      <c r="I90" s="149" t="s">
        <v>39</v>
      </c>
      <c r="J90" s="148" t="str">
        <f>E21</f>
        <v>AG Komplet s.r.o.</v>
      </c>
      <c r="L90" s="40"/>
    </row>
    <row r="91" spans="2:63" s="1" customFormat="1" ht="14.45" customHeight="1">
      <c r="B91" s="40"/>
      <c r="C91" s="62" t="s">
        <v>37</v>
      </c>
      <c r="F91" s="148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50"/>
      <c r="C93" s="151" t="s">
        <v>124</v>
      </c>
      <c r="D93" s="152" t="s">
        <v>64</v>
      </c>
      <c r="E93" s="152" t="s">
        <v>60</v>
      </c>
      <c r="F93" s="152" t="s">
        <v>125</v>
      </c>
      <c r="G93" s="152" t="s">
        <v>126</v>
      </c>
      <c r="H93" s="152" t="s">
        <v>127</v>
      </c>
      <c r="I93" s="153" t="s">
        <v>128</v>
      </c>
      <c r="J93" s="152" t="s">
        <v>114</v>
      </c>
      <c r="K93" s="154" t="s">
        <v>129</v>
      </c>
      <c r="L93" s="150"/>
      <c r="M93" s="72" t="s">
        <v>130</v>
      </c>
      <c r="N93" s="73" t="s">
        <v>49</v>
      </c>
      <c r="O93" s="73" t="s">
        <v>131</v>
      </c>
      <c r="P93" s="73" t="s">
        <v>132</v>
      </c>
      <c r="Q93" s="73" t="s">
        <v>133</v>
      </c>
      <c r="R93" s="73" t="s">
        <v>134</v>
      </c>
      <c r="S93" s="73" t="s">
        <v>135</v>
      </c>
      <c r="T93" s="74" t="s">
        <v>136</v>
      </c>
    </row>
    <row r="94" spans="2:63" s="1" customFormat="1" ht="29.25" customHeight="1">
      <c r="B94" s="40"/>
      <c r="C94" s="76" t="s">
        <v>115</v>
      </c>
      <c r="J94" s="155">
        <f>BK94</f>
        <v>0</v>
      </c>
      <c r="L94" s="40"/>
      <c r="M94" s="75"/>
      <c r="N94" s="67"/>
      <c r="O94" s="67"/>
      <c r="P94" s="156">
        <f>P95+P209</f>
        <v>0</v>
      </c>
      <c r="Q94" s="67"/>
      <c r="R94" s="156">
        <f>R95+R209</f>
        <v>2585.7518679300006</v>
      </c>
      <c r="S94" s="67"/>
      <c r="T94" s="157">
        <f>T95+T209</f>
        <v>1218.3456000000001</v>
      </c>
      <c r="AT94" s="23" t="s">
        <v>78</v>
      </c>
      <c r="AU94" s="23" t="s">
        <v>116</v>
      </c>
      <c r="BK94" s="158">
        <f>BK95+BK209</f>
        <v>0</v>
      </c>
    </row>
    <row r="95" spans="2:63" s="10" customFormat="1" ht="37.35" customHeight="1">
      <c r="B95" s="159"/>
      <c r="D95" s="160" t="s">
        <v>78</v>
      </c>
      <c r="E95" s="161" t="s">
        <v>137</v>
      </c>
      <c r="F95" s="161" t="s">
        <v>138</v>
      </c>
      <c r="I95" s="162"/>
      <c r="J95" s="163">
        <f>BK95</f>
        <v>0</v>
      </c>
      <c r="L95" s="159"/>
      <c r="M95" s="164"/>
      <c r="N95" s="165"/>
      <c r="O95" s="165"/>
      <c r="P95" s="166">
        <f>P96+P125+P143+P166+P171+P188+P202+P207</f>
        <v>0</v>
      </c>
      <c r="Q95" s="165"/>
      <c r="R95" s="166">
        <f>R96+R125+R143+R166+R171+R188+R202+R207</f>
        <v>2568.9126321300005</v>
      </c>
      <c r="S95" s="165"/>
      <c r="T95" s="167">
        <f>T96+T125+T143+T166+T171+T188+T202+T207</f>
        <v>1218.3456000000001</v>
      </c>
      <c r="AR95" s="160" t="s">
        <v>24</v>
      </c>
      <c r="AT95" s="168" t="s">
        <v>78</v>
      </c>
      <c r="AU95" s="168" t="s">
        <v>79</v>
      </c>
      <c r="AY95" s="160" t="s">
        <v>139</v>
      </c>
      <c r="BK95" s="169">
        <f>BK96+BK125+BK143+BK166+BK171+BK188+BK202+BK207</f>
        <v>0</v>
      </c>
    </row>
    <row r="96" spans="2:63" s="10" customFormat="1" ht="19.899999999999999" customHeight="1">
      <c r="B96" s="159"/>
      <c r="D96" s="170" t="s">
        <v>78</v>
      </c>
      <c r="E96" s="171" t="s">
        <v>24</v>
      </c>
      <c r="F96" s="171" t="s">
        <v>140</v>
      </c>
      <c r="I96" s="162"/>
      <c r="J96" s="172">
        <f>BK96</f>
        <v>0</v>
      </c>
      <c r="L96" s="159"/>
      <c r="M96" s="164"/>
      <c r="N96" s="165"/>
      <c r="O96" s="165"/>
      <c r="P96" s="166">
        <f>SUM(P97:P124)</f>
        <v>0</v>
      </c>
      <c r="Q96" s="165"/>
      <c r="R96" s="166">
        <f>SUM(R97:R124)</f>
        <v>1.0230000000000001E-2</v>
      </c>
      <c r="S96" s="165"/>
      <c r="T96" s="167">
        <f>SUM(T97:T124)</f>
        <v>1218.3456000000001</v>
      </c>
      <c r="AR96" s="160" t="s">
        <v>24</v>
      </c>
      <c r="AT96" s="168" t="s">
        <v>78</v>
      </c>
      <c r="AU96" s="168" t="s">
        <v>24</v>
      </c>
      <c r="AY96" s="160" t="s">
        <v>139</v>
      </c>
      <c r="BK96" s="169">
        <f>SUM(BK97:BK124)</f>
        <v>0</v>
      </c>
    </row>
    <row r="97" spans="2:65" s="1" customFormat="1" ht="38.25" customHeight="1">
      <c r="B97" s="173"/>
      <c r="C97" s="174" t="s">
        <v>346</v>
      </c>
      <c r="D97" s="174" t="s">
        <v>141</v>
      </c>
      <c r="E97" s="175" t="s">
        <v>347</v>
      </c>
      <c r="F97" s="176" t="s">
        <v>348</v>
      </c>
      <c r="G97" s="177" t="s">
        <v>167</v>
      </c>
      <c r="H97" s="178">
        <v>1701.6</v>
      </c>
      <c r="I97" s="179"/>
      <c r="J97" s="180">
        <f>ROUND(I97*H97,2)</f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0.4</v>
      </c>
      <c r="T97" s="184">
        <f>S97*H97</f>
        <v>680.64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349</v>
      </c>
    </row>
    <row r="98" spans="2:65" s="1" customFormat="1" ht="38.25" customHeight="1">
      <c r="B98" s="173"/>
      <c r="C98" s="174" t="s">
        <v>350</v>
      </c>
      <c r="D98" s="174" t="s">
        <v>141</v>
      </c>
      <c r="E98" s="175" t="s">
        <v>351</v>
      </c>
      <c r="F98" s="176" t="s">
        <v>352</v>
      </c>
      <c r="G98" s="177" t="s">
        <v>167</v>
      </c>
      <c r="H98" s="178">
        <v>1701.6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0.316</v>
      </c>
      <c r="T98" s="184">
        <f>S98*H98</f>
        <v>537.7056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353</v>
      </c>
    </row>
    <row r="99" spans="2:65" s="1" customFormat="1" ht="38.25" customHeight="1">
      <c r="B99" s="173"/>
      <c r="C99" s="174" t="s">
        <v>24</v>
      </c>
      <c r="D99" s="174" t="s">
        <v>141</v>
      </c>
      <c r="E99" s="175" t="s">
        <v>142</v>
      </c>
      <c r="F99" s="176" t="s">
        <v>143</v>
      </c>
      <c r="G99" s="177" t="s">
        <v>144</v>
      </c>
      <c r="H99" s="178">
        <v>70</v>
      </c>
      <c r="I99" s="179"/>
      <c r="J99" s="180">
        <f>ROUND(I99*H99,2)</f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354</v>
      </c>
    </row>
    <row r="100" spans="2:65" s="11" customFormat="1">
      <c r="B100" s="186"/>
      <c r="D100" s="187" t="s">
        <v>148</v>
      </c>
      <c r="E100" s="188" t="s">
        <v>5</v>
      </c>
      <c r="F100" s="189" t="s">
        <v>355</v>
      </c>
      <c r="H100" s="190">
        <v>70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24</v>
      </c>
      <c r="AY100" s="195" t="s">
        <v>139</v>
      </c>
    </row>
    <row r="101" spans="2:65" s="1" customFormat="1" ht="38.25" customHeight="1">
      <c r="B101" s="173"/>
      <c r="C101" s="174" t="s">
        <v>88</v>
      </c>
      <c r="D101" s="174" t="s">
        <v>141</v>
      </c>
      <c r="E101" s="175" t="s">
        <v>356</v>
      </c>
      <c r="F101" s="176" t="s">
        <v>357</v>
      </c>
      <c r="G101" s="177" t="s">
        <v>144</v>
      </c>
      <c r="H101" s="178">
        <v>700</v>
      </c>
      <c r="I101" s="179"/>
      <c r="J101" s="180">
        <f>ROUND(I101*H101,2)</f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24</v>
      </c>
      <c r="BK101" s="185">
        <f>ROUND(I101*H101,2)</f>
        <v>0</v>
      </c>
      <c r="BL101" s="23" t="s">
        <v>146</v>
      </c>
      <c r="BM101" s="23" t="s">
        <v>358</v>
      </c>
    </row>
    <row r="102" spans="2:65" s="11" customFormat="1">
      <c r="B102" s="186"/>
      <c r="D102" s="187" t="s">
        <v>148</v>
      </c>
      <c r="E102" s="188" t="s">
        <v>5</v>
      </c>
      <c r="F102" s="189" t="s">
        <v>359</v>
      </c>
      <c r="H102" s="190">
        <v>700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148</v>
      </c>
      <c r="AU102" s="195" t="s">
        <v>88</v>
      </c>
      <c r="AV102" s="11" t="s">
        <v>88</v>
      </c>
      <c r="AW102" s="11" t="s">
        <v>43</v>
      </c>
      <c r="AX102" s="11" t="s">
        <v>24</v>
      </c>
      <c r="AY102" s="195" t="s">
        <v>139</v>
      </c>
    </row>
    <row r="103" spans="2:65" s="1" customFormat="1" ht="25.5" customHeight="1">
      <c r="B103" s="173"/>
      <c r="C103" s="174" t="s">
        <v>153</v>
      </c>
      <c r="D103" s="174" t="s">
        <v>141</v>
      </c>
      <c r="E103" s="175" t="s">
        <v>360</v>
      </c>
      <c r="F103" s="176" t="s">
        <v>361</v>
      </c>
      <c r="G103" s="177" t="s">
        <v>144</v>
      </c>
      <c r="H103" s="178">
        <v>8</v>
      </c>
      <c r="I103" s="179"/>
      <c r="J103" s="180">
        <f>ROUND(I103*H103,2)</f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24</v>
      </c>
      <c r="BK103" s="185">
        <f>ROUND(I103*H103,2)</f>
        <v>0</v>
      </c>
      <c r="BL103" s="23" t="s">
        <v>146</v>
      </c>
      <c r="BM103" s="23" t="s">
        <v>362</v>
      </c>
    </row>
    <row r="104" spans="2:65" s="1" customFormat="1" ht="38.25" customHeight="1">
      <c r="B104" s="173"/>
      <c r="C104" s="174" t="s">
        <v>146</v>
      </c>
      <c r="D104" s="174" t="s">
        <v>141</v>
      </c>
      <c r="E104" s="175" t="s">
        <v>363</v>
      </c>
      <c r="F104" s="176" t="s">
        <v>364</v>
      </c>
      <c r="G104" s="177" t="s">
        <v>144</v>
      </c>
      <c r="H104" s="178">
        <v>87.78</v>
      </c>
      <c r="I104" s="179"/>
      <c r="J104" s="180">
        <f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24</v>
      </c>
      <c r="BK104" s="185">
        <f>ROUND(I104*H104,2)</f>
        <v>0</v>
      </c>
      <c r="BL104" s="23" t="s">
        <v>146</v>
      </c>
      <c r="BM104" s="23" t="s">
        <v>365</v>
      </c>
    </row>
    <row r="105" spans="2:65" s="1" customFormat="1" ht="38.25" customHeight="1">
      <c r="B105" s="173"/>
      <c r="C105" s="174" t="s">
        <v>160</v>
      </c>
      <c r="D105" s="174" t="s">
        <v>141</v>
      </c>
      <c r="E105" s="175" t="s">
        <v>366</v>
      </c>
      <c r="F105" s="176" t="s">
        <v>367</v>
      </c>
      <c r="G105" s="177" t="s">
        <v>144</v>
      </c>
      <c r="H105" s="178">
        <v>87.78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368</v>
      </c>
    </row>
    <row r="106" spans="2:65" s="1" customFormat="1" ht="38.25" customHeight="1">
      <c r="B106" s="173"/>
      <c r="C106" s="174" t="s">
        <v>164</v>
      </c>
      <c r="D106" s="174" t="s">
        <v>141</v>
      </c>
      <c r="E106" s="175" t="s">
        <v>369</v>
      </c>
      <c r="F106" s="176" t="s">
        <v>370</v>
      </c>
      <c r="G106" s="177" t="s">
        <v>144</v>
      </c>
      <c r="H106" s="178">
        <v>87.78</v>
      </c>
      <c r="I106" s="179"/>
      <c r="J106" s="180">
        <f>ROUND(I106*H106,2)</f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24</v>
      </c>
      <c r="BK106" s="185">
        <f>ROUND(I106*H106,2)</f>
        <v>0</v>
      </c>
      <c r="BL106" s="23" t="s">
        <v>146</v>
      </c>
      <c r="BM106" s="23" t="s">
        <v>371</v>
      </c>
    </row>
    <row r="107" spans="2:65" s="11" customFormat="1">
      <c r="B107" s="186"/>
      <c r="D107" s="187" t="s">
        <v>148</v>
      </c>
      <c r="E107" s="188" t="s">
        <v>5</v>
      </c>
      <c r="F107" s="189" t="s">
        <v>372</v>
      </c>
      <c r="H107" s="190">
        <v>87.78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5" t="s">
        <v>148</v>
      </c>
      <c r="AU107" s="195" t="s">
        <v>88</v>
      </c>
      <c r="AV107" s="11" t="s">
        <v>88</v>
      </c>
      <c r="AW107" s="11" t="s">
        <v>43</v>
      </c>
      <c r="AX107" s="11" t="s">
        <v>24</v>
      </c>
      <c r="AY107" s="195" t="s">
        <v>139</v>
      </c>
    </row>
    <row r="108" spans="2:65" s="1" customFormat="1" ht="38.25" customHeight="1">
      <c r="B108" s="173"/>
      <c r="C108" s="174" t="s">
        <v>169</v>
      </c>
      <c r="D108" s="174" t="s">
        <v>141</v>
      </c>
      <c r="E108" s="175" t="s">
        <v>373</v>
      </c>
      <c r="F108" s="176" t="s">
        <v>374</v>
      </c>
      <c r="G108" s="177" t="s">
        <v>144</v>
      </c>
      <c r="H108" s="178">
        <v>87.78</v>
      </c>
      <c r="I108" s="179"/>
      <c r="J108" s="180">
        <f>ROUND(I108*H108,2)</f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24</v>
      </c>
      <c r="BK108" s="185">
        <f>ROUND(I108*H108,2)</f>
        <v>0</v>
      </c>
      <c r="BL108" s="23" t="s">
        <v>146</v>
      </c>
      <c r="BM108" s="23" t="s">
        <v>375</v>
      </c>
    </row>
    <row r="109" spans="2:65" s="1" customFormat="1" ht="38.25" customHeight="1">
      <c r="B109" s="173"/>
      <c r="C109" s="174" t="s">
        <v>173</v>
      </c>
      <c r="D109" s="174" t="s">
        <v>141</v>
      </c>
      <c r="E109" s="175" t="s">
        <v>376</v>
      </c>
      <c r="F109" s="176" t="s">
        <v>377</v>
      </c>
      <c r="G109" s="177" t="s">
        <v>144</v>
      </c>
      <c r="H109" s="178">
        <v>4.84</v>
      </c>
      <c r="I109" s="179"/>
      <c r="J109" s="180">
        <f>ROUND(I109*H109,2)</f>
        <v>0</v>
      </c>
      <c r="K109" s="176" t="s">
        <v>145</v>
      </c>
      <c r="L109" s="40"/>
      <c r="M109" s="181" t="s">
        <v>5</v>
      </c>
      <c r="N109" s="182" t="s">
        <v>50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146</v>
      </c>
      <c r="AT109" s="23" t="s">
        <v>141</v>
      </c>
      <c r="AU109" s="23" t="s">
        <v>88</v>
      </c>
      <c r="AY109" s="23" t="s">
        <v>139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24</v>
      </c>
      <c r="BK109" s="185">
        <f>ROUND(I109*H109,2)</f>
        <v>0</v>
      </c>
      <c r="BL109" s="23" t="s">
        <v>146</v>
      </c>
      <c r="BM109" s="23" t="s">
        <v>378</v>
      </c>
    </row>
    <row r="110" spans="2:65" s="11" customFormat="1">
      <c r="B110" s="186"/>
      <c r="D110" s="187" t="s">
        <v>148</v>
      </c>
      <c r="E110" s="188" t="s">
        <v>5</v>
      </c>
      <c r="F110" s="189" t="s">
        <v>379</v>
      </c>
      <c r="H110" s="190">
        <v>4.84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148</v>
      </c>
      <c r="AU110" s="195" t="s">
        <v>88</v>
      </c>
      <c r="AV110" s="11" t="s">
        <v>88</v>
      </c>
      <c r="AW110" s="11" t="s">
        <v>43</v>
      </c>
      <c r="AX110" s="11" t="s">
        <v>24</v>
      </c>
      <c r="AY110" s="195" t="s">
        <v>139</v>
      </c>
    </row>
    <row r="111" spans="2:65" s="1" customFormat="1" ht="38.25" customHeight="1">
      <c r="B111" s="173"/>
      <c r="C111" s="174" t="s">
        <v>177</v>
      </c>
      <c r="D111" s="174" t="s">
        <v>141</v>
      </c>
      <c r="E111" s="175" t="s">
        <v>174</v>
      </c>
      <c r="F111" s="176" t="s">
        <v>175</v>
      </c>
      <c r="G111" s="177" t="s">
        <v>144</v>
      </c>
      <c r="H111" s="178">
        <v>175.56</v>
      </c>
      <c r="I111" s="179"/>
      <c r="J111" s="180">
        <f>ROUND(I111*H111,2)</f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380</v>
      </c>
    </row>
    <row r="112" spans="2:65" s="1" customFormat="1" ht="38.25" customHeight="1">
      <c r="B112" s="173"/>
      <c r="C112" s="174" t="s">
        <v>29</v>
      </c>
      <c r="D112" s="174" t="s">
        <v>141</v>
      </c>
      <c r="E112" s="175" t="s">
        <v>178</v>
      </c>
      <c r="F112" s="176" t="s">
        <v>179</v>
      </c>
      <c r="G112" s="177" t="s">
        <v>144</v>
      </c>
      <c r="H112" s="178">
        <v>1120.56</v>
      </c>
      <c r="I112" s="179"/>
      <c r="J112" s="180">
        <f>ROUND(I112*H112,2)</f>
        <v>0</v>
      </c>
      <c r="K112" s="176" t="s">
        <v>145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146</v>
      </c>
      <c r="AT112" s="23" t="s">
        <v>141</v>
      </c>
      <c r="AU112" s="23" t="s">
        <v>88</v>
      </c>
      <c r="AY112" s="23" t="s">
        <v>139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146</v>
      </c>
      <c r="BM112" s="23" t="s">
        <v>381</v>
      </c>
    </row>
    <row r="113" spans="2:65" s="11" customFormat="1">
      <c r="B113" s="186"/>
      <c r="D113" s="187" t="s">
        <v>148</v>
      </c>
      <c r="E113" s="188" t="s">
        <v>5</v>
      </c>
      <c r="F113" s="189" t="s">
        <v>382</v>
      </c>
      <c r="H113" s="190">
        <v>1120.56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148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139</v>
      </c>
    </row>
    <row r="114" spans="2:65" s="1" customFormat="1" ht="25.5" customHeight="1">
      <c r="B114" s="173"/>
      <c r="C114" s="174" t="s">
        <v>184</v>
      </c>
      <c r="D114" s="174" t="s">
        <v>141</v>
      </c>
      <c r="E114" s="175" t="s">
        <v>383</v>
      </c>
      <c r="F114" s="176" t="s">
        <v>384</v>
      </c>
      <c r="G114" s="177" t="s">
        <v>144</v>
      </c>
      <c r="H114" s="178">
        <v>245</v>
      </c>
      <c r="I114" s="179"/>
      <c r="J114" s="180">
        <f>ROUND(I114*H114,2)</f>
        <v>0</v>
      </c>
      <c r="K114" s="176" t="s">
        <v>145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385</v>
      </c>
    </row>
    <row r="115" spans="2:65" s="1" customFormat="1" ht="51" customHeight="1">
      <c r="B115" s="173"/>
      <c r="C115" s="174" t="s">
        <v>189</v>
      </c>
      <c r="D115" s="174" t="s">
        <v>141</v>
      </c>
      <c r="E115" s="175" t="s">
        <v>386</v>
      </c>
      <c r="F115" s="176" t="s">
        <v>387</v>
      </c>
      <c r="G115" s="177" t="s">
        <v>144</v>
      </c>
      <c r="H115" s="178">
        <v>620</v>
      </c>
      <c r="I115" s="179"/>
      <c r="J115" s="180">
        <f>ROUND(I115*H115,2)</f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24</v>
      </c>
      <c r="BK115" s="185">
        <f>ROUND(I115*H115,2)</f>
        <v>0</v>
      </c>
      <c r="BL115" s="23" t="s">
        <v>146</v>
      </c>
      <c r="BM115" s="23" t="s">
        <v>388</v>
      </c>
    </row>
    <row r="116" spans="2:65" s="1" customFormat="1" ht="16.5" customHeight="1">
      <c r="B116" s="173"/>
      <c r="C116" s="174" t="s">
        <v>193</v>
      </c>
      <c r="D116" s="174" t="s">
        <v>141</v>
      </c>
      <c r="E116" s="175" t="s">
        <v>181</v>
      </c>
      <c r="F116" s="176" t="s">
        <v>182</v>
      </c>
      <c r="G116" s="177" t="s">
        <v>144</v>
      </c>
      <c r="H116" s="178">
        <v>491.56</v>
      </c>
      <c r="I116" s="179"/>
      <c r="J116" s="180">
        <f>ROUND(I116*H116,2)</f>
        <v>0</v>
      </c>
      <c r="K116" s="176" t="s">
        <v>145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146</v>
      </c>
      <c r="AT116" s="23" t="s">
        <v>141</v>
      </c>
      <c r="AU116" s="23" t="s">
        <v>88</v>
      </c>
      <c r="AY116" s="23" t="s">
        <v>139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146</v>
      </c>
      <c r="BM116" s="23" t="s">
        <v>389</v>
      </c>
    </row>
    <row r="117" spans="2:65" s="11" customFormat="1">
      <c r="B117" s="186"/>
      <c r="D117" s="187" t="s">
        <v>148</v>
      </c>
      <c r="E117" s="188" t="s">
        <v>5</v>
      </c>
      <c r="F117" s="189" t="s">
        <v>390</v>
      </c>
      <c r="H117" s="190">
        <v>491.56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43</v>
      </c>
      <c r="AX117" s="11" t="s">
        <v>24</v>
      </c>
      <c r="AY117" s="195" t="s">
        <v>139</v>
      </c>
    </row>
    <row r="118" spans="2:65" s="1" customFormat="1" ht="25.5" customHeight="1">
      <c r="B118" s="173"/>
      <c r="C118" s="174" t="s">
        <v>201</v>
      </c>
      <c r="D118" s="174" t="s">
        <v>141</v>
      </c>
      <c r="E118" s="175" t="s">
        <v>185</v>
      </c>
      <c r="F118" s="176" t="s">
        <v>186</v>
      </c>
      <c r="G118" s="177" t="s">
        <v>144</v>
      </c>
      <c r="H118" s="178">
        <v>245</v>
      </c>
      <c r="I118" s="179"/>
      <c r="J118" s="180">
        <f>ROUND(I118*H118,2)</f>
        <v>0</v>
      </c>
      <c r="K118" s="176" t="s">
        <v>145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146</v>
      </c>
      <c r="AT118" s="23" t="s">
        <v>141</v>
      </c>
      <c r="AU118" s="23" t="s">
        <v>88</v>
      </c>
      <c r="AY118" s="23" t="s">
        <v>139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146</v>
      </c>
      <c r="BM118" s="23" t="s">
        <v>391</v>
      </c>
    </row>
    <row r="119" spans="2:65" s="1" customFormat="1" ht="25.5" customHeight="1">
      <c r="B119" s="173"/>
      <c r="C119" s="174" t="s">
        <v>11</v>
      </c>
      <c r="D119" s="174" t="s">
        <v>141</v>
      </c>
      <c r="E119" s="175" t="s">
        <v>392</v>
      </c>
      <c r="F119" s="176" t="s">
        <v>393</v>
      </c>
      <c r="G119" s="177" t="s">
        <v>167</v>
      </c>
      <c r="H119" s="178">
        <v>682</v>
      </c>
      <c r="I119" s="179"/>
      <c r="J119" s="180">
        <f>ROUND(I119*H119,2)</f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146</v>
      </c>
      <c r="BM119" s="23" t="s">
        <v>394</v>
      </c>
    </row>
    <row r="120" spans="2:65" s="1" customFormat="1" ht="25.5" customHeight="1">
      <c r="B120" s="173"/>
      <c r="C120" s="174" t="s">
        <v>214</v>
      </c>
      <c r="D120" s="174" t="s">
        <v>141</v>
      </c>
      <c r="E120" s="175" t="s">
        <v>395</v>
      </c>
      <c r="F120" s="176" t="s">
        <v>396</v>
      </c>
      <c r="G120" s="177" t="s">
        <v>167</v>
      </c>
      <c r="H120" s="178">
        <v>682</v>
      </c>
      <c r="I120" s="179"/>
      <c r="J120" s="180">
        <f>ROUND(I120*H120,2)</f>
        <v>0</v>
      </c>
      <c r="K120" s="176" t="s">
        <v>145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397</v>
      </c>
    </row>
    <row r="121" spans="2:65" s="1" customFormat="1" ht="16.5" customHeight="1">
      <c r="B121" s="173"/>
      <c r="C121" s="196" t="s">
        <v>218</v>
      </c>
      <c r="D121" s="196" t="s">
        <v>194</v>
      </c>
      <c r="E121" s="197" t="s">
        <v>398</v>
      </c>
      <c r="F121" s="198" t="s">
        <v>399</v>
      </c>
      <c r="G121" s="199" t="s">
        <v>400</v>
      </c>
      <c r="H121" s="200">
        <v>10.23</v>
      </c>
      <c r="I121" s="201"/>
      <c r="J121" s="202">
        <f>ROUND(I121*H121,2)</f>
        <v>0</v>
      </c>
      <c r="K121" s="198" t="s">
        <v>145</v>
      </c>
      <c r="L121" s="203"/>
      <c r="M121" s="204" t="s">
        <v>5</v>
      </c>
      <c r="N121" s="205" t="s">
        <v>50</v>
      </c>
      <c r="O121" s="41"/>
      <c r="P121" s="183">
        <f>O121*H121</f>
        <v>0</v>
      </c>
      <c r="Q121" s="183">
        <v>1E-3</v>
      </c>
      <c r="R121" s="183">
        <f>Q121*H121</f>
        <v>1.0230000000000001E-2</v>
      </c>
      <c r="S121" s="183">
        <v>0</v>
      </c>
      <c r="T121" s="184">
        <f>S121*H121</f>
        <v>0</v>
      </c>
      <c r="AR121" s="23" t="s">
        <v>173</v>
      </c>
      <c r="AT121" s="23" t="s">
        <v>194</v>
      </c>
      <c r="AU121" s="23" t="s">
        <v>88</v>
      </c>
      <c r="AY121" s="23" t="s">
        <v>139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24</v>
      </c>
      <c r="BK121" s="185">
        <f>ROUND(I121*H121,2)</f>
        <v>0</v>
      </c>
      <c r="BL121" s="23" t="s">
        <v>146</v>
      </c>
      <c r="BM121" s="23" t="s">
        <v>401</v>
      </c>
    </row>
    <row r="122" spans="2:65" s="11" customFormat="1">
      <c r="B122" s="186"/>
      <c r="D122" s="187" t="s">
        <v>148</v>
      </c>
      <c r="F122" s="189" t="s">
        <v>402</v>
      </c>
      <c r="H122" s="190">
        <v>10.23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148</v>
      </c>
      <c r="AU122" s="195" t="s">
        <v>88</v>
      </c>
      <c r="AV122" s="11" t="s">
        <v>88</v>
      </c>
      <c r="AW122" s="11" t="s">
        <v>6</v>
      </c>
      <c r="AX122" s="11" t="s">
        <v>24</v>
      </c>
      <c r="AY122" s="195" t="s">
        <v>139</v>
      </c>
    </row>
    <row r="123" spans="2:65" s="1" customFormat="1" ht="25.5" customHeight="1">
      <c r="B123" s="173"/>
      <c r="C123" s="174" t="s">
        <v>235</v>
      </c>
      <c r="D123" s="174" t="s">
        <v>141</v>
      </c>
      <c r="E123" s="175" t="s">
        <v>403</v>
      </c>
      <c r="F123" s="176" t="s">
        <v>404</v>
      </c>
      <c r="G123" s="177" t="s">
        <v>167</v>
      </c>
      <c r="H123" s="178">
        <v>2091.5</v>
      </c>
      <c r="I123" s="179"/>
      <c r="J123" s="180">
        <f>ROUND(I123*H123,2)</f>
        <v>0</v>
      </c>
      <c r="K123" s="176" t="s">
        <v>145</v>
      </c>
      <c r="L123" s="40"/>
      <c r="M123" s="181" t="s">
        <v>5</v>
      </c>
      <c r="N123" s="182" t="s">
        <v>50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146</v>
      </c>
      <c r="AT123" s="23" t="s">
        <v>141</v>
      </c>
      <c r="AU123" s="23" t="s">
        <v>88</v>
      </c>
      <c r="AY123" s="23" t="s">
        <v>139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24</v>
      </c>
      <c r="BK123" s="185">
        <f>ROUND(I123*H123,2)</f>
        <v>0</v>
      </c>
      <c r="BL123" s="23" t="s">
        <v>146</v>
      </c>
      <c r="BM123" s="23" t="s">
        <v>405</v>
      </c>
    </row>
    <row r="124" spans="2:65" s="11" customFormat="1">
      <c r="B124" s="186"/>
      <c r="D124" s="206" t="s">
        <v>148</v>
      </c>
      <c r="E124" s="195" t="s">
        <v>5</v>
      </c>
      <c r="F124" s="207" t="s">
        <v>406</v>
      </c>
      <c r="H124" s="208">
        <v>2091.5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148</v>
      </c>
      <c r="AU124" s="195" t="s">
        <v>88</v>
      </c>
      <c r="AV124" s="11" t="s">
        <v>88</v>
      </c>
      <c r="AW124" s="11" t="s">
        <v>43</v>
      </c>
      <c r="AX124" s="11" t="s">
        <v>24</v>
      </c>
      <c r="AY124" s="195" t="s">
        <v>139</v>
      </c>
    </row>
    <row r="125" spans="2:65" s="10" customFormat="1" ht="29.85" customHeight="1">
      <c r="B125" s="159"/>
      <c r="D125" s="170" t="s">
        <v>78</v>
      </c>
      <c r="E125" s="171" t="s">
        <v>88</v>
      </c>
      <c r="F125" s="171" t="s">
        <v>407</v>
      </c>
      <c r="I125" s="162"/>
      <c r="J125" s="172">
        <f>BK125</f>
        <v>0</v>
      </c>
      <c r="L125" s="159"/>
      <c r="M125" s="164"/>
      <c r="N125" s="165"/>
      <c r="O125" s="165"/>
      <c r="P125" s="166">
        <f>SUM(P126:P142)</f>
        <v>0</v>
      </c>
      <c r="Q125" s="165"/>
      <c r="R125" s="166">
        <f>SUM(R126:R142)</f>
        <v>1440.5478224800001</v>
      </c>
      <c r="S125" s="165"/>
      <c r="T125" s="167">
        <f>SUM(T126:T142)</f>
        <v>0</v>
      </c>
      <c r="AR125" s="160" t="s">
        <v>24</v>
      </c>
      <c r="AT125" s="168" t="s">
        <v>78</v>
      </c>
      <c r="AU125" s="168" t="s">
        <v>24</v>
      </c>
      <c r="AY125" s="160" t="s">
        <v>139</v>
      </c>
      <c r="BK125" s="169">
        <f>SUM(BK126:BK142)</f>
        <v>0</v>
      </c>
    </row>
    <row r="126" spans="2:65" s="1" customFormat="1" ht="16.5" customHeight="1">
      <c r="B126" s="173"/>
      <c r="C126" s="174" t="s">
        <v>408</v>
      </c>
      <c r="D126" s="174" t="s">
        <v>141</v>
      </c>
      <c r="E126" s="175" t="s">
        <v>409</v>
      </c>
      <c r="F126" s="176" t="s">
        <v>410</v>
      </c>
      <c r="G126" s="177" t="s">
        <v>209</v>
      </c>
      <c r="H126" s="178">
        <v>62</v>
      </c>
      <c r="I126" s="179"/>
      <c r="J126" s="180">
        <f>ROUND(I126*H126,2)</f>
        <v>0</v>
      </c>
      <c r="K126" s="176" t="s">
        <v>145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2.2000000000000001E-4</v>
      </c>
      <c r="R126" s="183">
        <f>Q126*H126</f>
        <v>1.3640000000000001E-2</v>
      </c>
      <c r="S126" s="183">
        <v>0</v>
      </c>
      <c r="T126" s="184">
        <f>S126*H126</f>
        <v>0</v>
      </c>
      <c r="AR126" s="23" t="s">
        <v>146</v>
      </c>
      <c r="AT126" s="23" t="s">
        <v>141</v>
      </c>
      <c r="AU126" s="23" t="s">
        <v>88</v>
      </c>
      <c r="AY126" s="23" t="s">
        <v>139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146</v>
      </c>
      <c r="BM126" s="23" t="s">
        <v>411</v>
      </c>
    </row>
    <row r="127" spans="2:65" s="1" customFormat="1" ht="16.5" customHeight="1">
      <c r="B127" s="173"/>
      <c r="C127" s="174" t="s">
        <v>239</v>
      </c>
      <c r="D127" s="174" t="s">
        <v>141</v>
      </c>
      <c r="E127" s="175" t="s">
        <v>412</v>
      </c>
      <c r="F127" s="176" t="s">
        <v>413</v>
      </c>
      <c r="G127" s="177" t="s">
        <v>144</v>
      </c>
      <c r="H127" s="178">
        <v>1.1000000000000001</v>
      </c>
      <c r="I127" s="179"/>
      <c r="J127" s="180">
        <f>ROUND(I127*H127,2)</f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2.16</v>
      </c>
      <c r="R127" s="183">
        <f>Q127*H127</f>
        <v>2.3760000000000003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414</v>
      </c>
    </row>
    <row r="128" spans="2:65" s="1" customFormat="1" ht="25.5" customHeight="1">
      <c r="B128" s="173"/>
      <c r="C128" s="174" t="s">
        <v>415</v>
      </c>
      <c r="D128" s="174" t="s">
        <v>141</v>
      </c>
      <c r="E128" s="175" t="s">
        <v>416</v>
      </c>
      <c r="F128" s="176" t="s">
        <v>417</v>
      </c>
      <c r="G128" s="177" t="s">
        <v>144</v>
      </c>
      <c r="H128" s="178">
        <v>270.82100000000003</v>
      </c>
      <c r="I128" s="179"/>
      <c r="J128" s="180">
        <f>ROUND(I128*H128,2)</f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2.16</v>
      </c>
      <c r="R128" s="183">
        <f>Q128*H128</f>
        <v>584.97336000000007</v>
      </c>
      <c r="S128" s="183">
        <v>0</v>
      </c>
      <c r="T128" s="184">
        <f>S128*H128</f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146</v>
      </c>
      <c r="BM128" s="23" t="s">
        <v>418</v>
      </c>
    </row>
    <row r="129" spans="2:65" s="11" customFormat="1">
      <c r="B129" s="186"/>
      <c r="D129" s="187" t="s">
        <v>148</v>
      </c>
      <c r="E129" s="188" t="s">
        <v>5</v>
      </c>
      <c r="F129" s="189" t="s">
        <v>419</v>
      </c>
      <c r="H129" s="190">
        <v>270.82100000000003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139</v>
      </c>
    </row>
    <row r="130" spans="2:65" s="1" customFormat="1" ht="25.5" customHeight="1">
      <c r="B130" s="173"/>
      <c r="C130" s="174" t="s">
        <v>10</v>
      </c>
      <c r="D130" s="174" t="s">
        <v>141</v>
      </c>
      <c r="E130" s="175" t="s">
        <v>420</v>
      </c>
      <c r="F130" s="176" t="s">
        <v>421</v>
      </c>
      <c r="G130" s="177" t="s">
        <v>144</v>
      </c>
      <c r="H130" s="178">
        <v>22.36</v>
      </c>
      <c r="I130" s="179"/>
      <c r="J130" s="180">
        <f>ROUND(I130*H130,2)</f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1.98</v>
      </c>
      <c r="R130" s="183">
        <f>Q130*H130</f>
        <v>44.272799999999997</v>
      </c>
      <c r="S130" s="183">
        <v>0</v>
      </c>
      <c r="T130" s="184">
        <f>S130*H130</f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146</v>
      </c>
      <c r="BM130" s="23" t="s">
        <v>422</v>
      </c>
    </row>
    <row r="131" spans="2:65" s="11" customFormat="1">
      <c r="B131" s="186"/>
      <c r="D131" s="187" t="s">
        <v>148</v>
      </c>
      <c r="E131" s="188" t="s">
        <v>5</v>
      </c>
      <c r="F131" s="189" t="s">
        <v>423</v>
      </c>
      <c r="H131" s="190">
        <v>22.36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148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139</v>
      </c>
    </row>
    <row r="132" spans="2:65" s="1" customFormat="1" ht="25.5" customHeight="1">
      <c r="B132" s="173"/>
      <c r="C132" s="174" t="s">
        <v>251</v>
      </c>
      <c r="D132" s="174" t="s">
        <v>141</v>
      </c>
      <c r="E132" s="175" t="s">
        <v>424</v>
      </c>
      <c r="F132" s="176" t="s">
        <v>425</v>
      </c>
      <c r="G132" s="177" t="s">
        <v>144</v>
      </c>
      <c r="H132" s="178">
        <v>180.548</v>
      </c>
      <c r="I132" s="179"/>
      <c r="J132" s="180">
        <f>ROUND(I132*H132,2)</f>
        <v>0</v>
      </c>
      <c r="K132" s="176" t="s">
        <v>145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2.2563399999999998</v>
      </c>
      <c r="R132" s="183">
        <f>Q132*H132</f>
        <v>407.37767431999998</v>
      </c>
      <c r="S132" s="183">
        <v>0</v>
      </c>
      <c r="T132" s="184">
        <f>S132*H132</f>
        <v>0</v>
      </c>
      <c r="AR132" s="23" t="s">
        <v>146</v>
      </c>
      <c r="AT132" s="23" t="s">
        <v>141</v>
      </c>
      <c r="AU132" s="23" t="s">
        <v>88</v>
      </c>
      <c r="AY132" s="23" t="s">
        <v>139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146</v>
      </c>
      <c r="BM132" s="23" t="s">
        <v>426</v>
      </c>
    </row>
    <row r="133" spans="2:65" s="1" customFormat="1" ht="25.5" customHeight="1">
      <c r="B133" s="173"/>
      <c r="C133" s="174" t="s">
        <v>427</v>
      </c>
      <c r="D133" s="174" t="s">
        <v>141</v>
      </c>
      <c r="E133" s="175" t="s">
        <v>428</v>
      </c>
      <c r="F133" s="176" t="s">
        <v>429</v>
      </c>
      <c r="G133" s="177" t="s">
        <v>144</v>
      </c>
      <c r="H133" s="178">
        <v>101.52</v>
      </c>
      <c r="I133" s="179"/>
      <c r="J133" s="180">
        <f>ROUND(I133*H133,2)</f>
        <v>0</v>
      </c>
      <c r="K133" s="176" t="s">
        <v>145</v>
      </c>
      <c r="L133" s="40"/>
      <c r="M133" s="181" t="s">
        <v>5</v>
      </c>
      <c r="N133" s="182" t="s">
        <v>50</v>
      </c>
      <c r="O133" s="41"/>
      <c r="P133" s="183">
        <f>O133*H133</f>
        <v>0</v>
      </c>
      <c r="Q133" s="183">
        <v>2.2563399999999998</v>
      </c>
      <c r="R133" s="183">
        <f>Q133*H133</f>
        <v>229.06363679999998</v>
      </c>
      <c r="S133" s="183">
        <v>0</v>
      </c>
      <c r="T133" s="184">
        <f>S133*H133</f>
        <v>0</v>
      </c>
      <c r="AR133" s="23" t="s">
        <v>146</v>
      </c>
      <c r="AT133" s="23" t="s">
        <v>141</v>
      </c>
      <c r="AU133" s="23" t="s">
        <v>88</v>
      </c>
      <c r="AY133" s="23" t="s">
        <v>139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24</v>
      </c>
      <c r="BK133" s="185">
        <f>ROUND(I133*H133,2)</f>
        <v>0</v>
      </c>
      <c r="BL133" s="23" t="s">
        <v>146</v>
      </c>
      <c r="BM133" s="23" t="s">
        <v>430</v>
      </c>
    </row>
    <row r="134" spans="2:65" s="11" customFormat="1">
      <c r="B134" s="186"/>
      <c r="D134" s="187" t="s">
        <v>148</v>
      </c>
      <c r="E134" s="188" t="s">
        <v>5</v>
      </c>
      <c r="F134" s="189" t="s">
        <v>431</v>
      </c>
      <c r="H134" s="190">
        <v>101.52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5" t="s">
        <v>148</v>
      </c>
      <c r="AU134" s="195" t="s">
        <v>88</v>
      </c>
      <c r="AV134" s="11" t="s">
        <v>88</v>
      </c>
      <c r="AW134" s="11" t="s">
        <v>43</v>
      </c>
      <c r="AX134" s="11" t="s">
        <v>24</v>
      </c>
      <c r="AY134" s="195" t="s">
        <v>139</v>
      </c>
    </row>
    <row r="135" spans="2:65" s="1" customFormat="1" ht="16.5" customHeight="1">
      <c r="B135" s="173"/>
      <c r="C135" s="174" t="s">
        <v>275</v>
      </c>
      <c r="D135" s="174" t="s">
        <v>141</v>
      </c>
      <c r="E135" s="175" t="s">
        <v>432</v>
      </c>
      <c r="F135" s="176" t="s">
        <v>433</v>
      </c>
      <c r="G135" s="177" t="s">
        <v>197</v>
      </c>
      <c r="H135" s="178">
        <v>12.12</v>
      </c>
      <c r="I135" s="179"/>
      <c r="J135" s="180">
        <f>ROUND(I135*H135,2)</f>
        <v>0</v>
      </c>
      <c r="K135" s="176" t="s">
        <v>145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1.0601700000000001</v>
      </c>
      <c r="R135" s="183">
        <f>Q135*H135</f>
        <v>12.8492604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434</v>
      </c>
    </row>
    <row r="136" spans="2:65" s="1" customFormat="1" ht="25.5" customHeight="1">
      <c r="B136" s="173"/>
      <c r="C136" s="174" t="s">
        <v>279</v>
      </c>
      <c r="D136" s="174" t="s">
        <v>141</v>
      </c>
      <c r="E136" s="175" t="s">
        <v>435</v>
      </c>
      <c r="F136" s="176" t="s">
        <v>436</v>
      </c>
      <c r="G136" s="177" t="s">
        <v>144</v>
      </c>
      <c r="H136" s="178">
        <v>61.8</v>
      </c>
      <c r="I136" s="179"/>
      <c r="J136" s="180">
        <f>ROUND(I136*H136,2)</f>
        <v>0</v>
      </c>
      <c r="K136" s="176" t="s">
        <v>145</v>
      </c>
      <c r="L136" s="40"/>
      <c r="M136" s="181" t="s">
        <v>5</v>
      </c>
      <c r="N136" s="182" t="s">
        <v>50</v>
      </c>
      <c r="O136" s="41"/>
      <c r="P136" s="183">
        <f>O136*H136</f>
        <v>0</v>
      </c>
      <c r="Q136" s="183">
        <v>2.45329</v>
      </c>
      <c r="R136" s="183">
        <f>Q136*H136</f>
        <v>151.61332199999998</v>
      </c>
      <c r="S136" s="183">
        <v>0</v>
      </c>
      <c r="T136" s="184">
        <f>S136*H136</f>
        <v>0</v>
      </c>
      <c r="AR136" s="23" t="s">
        <v>146</v>
      </c>
      <c r="AT136" s="23" t="s">
        <v>141</v>
      </c>
      <c r="AU136" s="23" t="s">
        <v>88</v>
      </c>
      <c r="AY136" s="23" t="s">
        <v>139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146</v>
      </c>
      <c r="BM136" s="23" t="s">
        <v>437</v>
      </c>
    </row>
    <row r="137" spans="2:65" s="1" customFormat="1" ht="38.25" customHeight="1">
      <c r="B137" s="173"/>
      <c r="C137" s="174" t="s">
        <v>283</v>
      </c>
      <c r="D137" s="174" t="s">
        <v>141</v>
      </c>
      <c r="E137" s="175" t="s">
        <v>438</v>
      </c>
      <c r="F137" s="176" t="s">
        <v>439</v>
      </c>
      <c r="G137" s="177" t="s">
        <v>167</v>
      </c>
      <c r="H137" s="178">
        <v>168</v>
      </c>
      <c r="I137" s="179"/>
      <c r="J137" s="180">
        <f>ROUND(I137*H137,2)</f>
        <v>0</v>
      </c>
      <c r="K137" s="176" t="s">
        <v>145</v>
      </c>
      <c r="L137" s="40"/>
      <c r="M137" s="181" t="s">
        <v>5</v>
      </c>
      <c r="N137" s="182" t="s">
        <v>50</v>
      </c>
      <c r="O137" s="41"/>
      <c r="P137" s="183">
        <f>O137*H137</f>
        <v>0</v>
      </c>
      <c r="Q137" s="183">
        <v>1.0300000000000001E-3</v>
      </c>
      <c r="R137" s="183">
        <f>Q137*H137</f>
        <v>0.17304000000000003</v>
      </c>
      <c r="S137" s="183">
        <v>0</v>
      </c>
      <c r="T137" s="184">
        <f>S137*H137</f>
        <v>0</v>
      </c>
      <c r="AR137" s="23" t="s">
        <v>146</v>
      </c>
      <c r="AT137" s="23" t="s">
        <v>141</v>
      </c>
      <c r="AU137" s="23" t="s">
        <v>88</v>
      </c>
      <c r="AY137" s="23" t="s">
        <v>139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24</v>
      </c>
      <c r="BK137" s="185">
        <f>ROUND(I137*H137,2)</f>
        <v>0</v>
      </c>
      <c r="BL137" s="23" t="s">
        <v>146</v>
      </c>
      <c r="BM137" s="23" t="s">
        <v>440</v>
      </c>
    </row>
    <row r="138" spans="2:65" s="1" customFormat="1" ht="38.25" customHeight="1">
      <c r="B138" s="173"/>
      <c r="C138" s="174" t="s">
        <v>287</v>
      </c>
      <c r="D138" s="174" t="s">
        <v>141</v>
      </c>
      <c r="E138" s="175" t="s">
        <v>441</v>
      </c>
      <c r="F138" s="176" t="s">
        <v>442</v>
      </c>
      <c r="G138" s="177" t="s">
        <v>167</v>
      </c>
      <c r="H138" s="178">
        <v>168</v>
      </c>
      <c r="I138" s="179"/>
      <c r="J138" s="180">
        <f>ROUND(I138*H138,2)</f>
        <v>0</v>
      </c>
      <c r="K138" s="176" t="s">
        <v>145</v>
      </c>
      <c r="L138" s="40"/>
      <c r="M138" s="181" t="s">
        <v>5</v>
      </c>
      <c r="N138" s="182" t="s">
        <v>50</v>
      </c>
      <c r="O138" s="41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3" t="s">
        <v>146</v>
      </c>
      <c r="AT138" s="23" t="s">
        <v>141</v>
      </c>
      <c r="AU138" s="23" t="s">
        <v>88</v>
      </c>
      <c r="AY138" s="23" t="s">
        <v>139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24</v>
      </c>
      <c r="BK138" s="185">
        <f>ROUND(I138*H138,2)</f>
        <v>0</v>
      </c>
      <c r="BL138" s="23" t="s">
        <v>146</v>
      </c>
      <c r="BM138" s="23" t="s">
        <v>443</v>
      </c>
    </row>
    <row r="139" spans="2:65" s="1" customFormat="1" ht="16.5" customHeight="1">
      <c r="B139" s="173"/>
      <c r="C139" s="174" t="s">
        <v>291</v>
      </c>
      <c r="D139" s="174" t="s">
        <v>141</v>
      </c>
      <c r="E139" s="175" t="s">
        <v>444</v>
      </c>
      <c r="F139" s="176" t="s">
        <v>445</v>
      </c>
      <c r="G139" s="177" t="s">
        <v>197</v>
      </c>
      <c r="H139" s="178">
        <v>3.6</v>
      </c>
      <c r="I139" s="179"/>
      <c r="J139" s="180">
        <f>ROUND(I139*H139,2)</f>
        <v>0</v>
      </c>
      <c r="K139" s="176" t="s">
        <v>145</v>
      </c>
      <c r="L139" s="40"/>
      <c r="M139" s="181" t="s">
        <v>5</v>
      </c>
      <c r="N139" s="182" t="s">
        <v>50</v>
      </c>
      <c r="O139" s="41"/>
      <c r="P139" s="183">
        <f>O139*H139</f>
        <v>0</v>
      </c>
      <c r="Q139" s="183">
        <v>1.0601700000000001</v>
      </c>
      <c r="R139" s="183">
        <f>Q139*H139</f>
        <v>3.8166120000000001</v>
      </c>
      <c r="S139" s="183">
        <v>0</v>
      </c>
      <c r="T139" s="184">
        <f>S139*H139</f>
        <v>0</v>
      </c>
      <c r="AR139" s="23" t="s">
        <v>146</v>
      </c>
      <c r="AT139" s="23" t="s">
        <v>141</v>
      </c>
      <c r="AU139" s="23" t="s">
        <v>88</v>
      </c>
      <c r="AY139" s="23" t="s">
        <v>139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24</v>
      </c>
      <c r="BK139" s="185">
        <f>ROUND(I139*H139,2)</f>
        <v>0</v>
      </c>
      <c r="BL139" s="23" t="s">
        <v>146</v>
      </c>
      <c r="BM139" s="23" t="s">
        <v>446</v>
      </c>
    </row>
    <row r="140" spans="2:65" s="11" customFormat="1">
      <c r="B140" s="186"/>
      <c r="D140" s="187" t="s">
        <v>148</v>
      </c>
      <c r="E140" s="188" t="s">
        <v>5</v>
      </c>
      <c r="F140" s="189" t="s">
        <v>447</v>
      </c>
      <c r="H140" s="190">
        <v>3.6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5" t="s">
        <v>148</v>
      </c>
      <c r="AU140" s="195" t="s">
        <v>88</v>
      </c>
      <c r="AV140" s="11" t="s">
        <v>88</v>
      </c>
      <c r="AW140" s="11" t="s">
        <v>43</v>
      </c>
      <c r="AX140" s="11" t="s">
        <v>24</v>
      </c>
      <c r="AY140" s="195" t="s">
        <v>139</v>
      </c>
    </row>
    <row r="141" spans="2:65" s="1" customFormat="1" ht="16.5" customHeight="1">
      <c r="B141" s="173"/>
      <c r="C141" s="174" t="s">
        <v>295</v>
      </c>
      <c r="D141" s="174" t="s">
        <v>141</v>
      </c>
      <c r="E141" s="175" t="s">
        <v>448</v>
      </c>
      <c r="F141" s="176" t="s">
        <v>449</v>
      </c>
      <c r="G141" s="177" t="s">
        <v>197</v>
      </c>
      <c r="H141" s="178">
        <v>3.8159999999999998</v>
      </c>
      <c r="I141" s="179"/>
      <c r="J141" s="180">
        <f>ROUND(I141*H141,2)</f>
        <v>0</v>
      </c>
      <c r="K141" s="176" t="s">
        <v>145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1.0530600000000001</v>
      </c>
      <c r="R141" s="183">
        <f>Q141*H141</f>
        <v>4.0184769600000001</v>
      </c>
      <c r="S141" s="183">
        <v>0</v>
      </c>
      <c r="T141" s="184">
        <f>S141*H141</f>
        <v>0</v>
      </c>
      <c r="AR141" s="23" t="s">
        <v>146</v>
      </c>
      <c r="AT141" s="23" t="s">
        <v>141</v>
      </c>
      <c r="AU141" s="23" t="s">
        <v>88</v>
      </c>
      <c r="AY141" s="23" t="s">
        <v>139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146</v>
      </c>
      <c r="BM141" s="23" t="s">
        <v>450</v>
      </c>
    </row>
    <row r="142" spans="2:65" s="11" customFormat="1">
      <c r="B142" s="186"/>
      <c r="D142" s="206" t="s">
        <v>148</v>
      </c>
      <c r="E142" s="195" t="s">
        <v>5</v>
      </c>
      <c r="F142" s="207" t="s">
        <v>451</v>
      </c>
      <c r="H142" s="208">
        <v>3.8159999999999998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148</v>
      </c>
      <c r="AU142" s="195" t="s">
        <v>88</v>
      </c>
      <c r="AV142" s="11" t="s">
        <v>88</v>
      </c>
      <c r="AW142" s="11" t="s">
        <v>43</v>
      </c>
      <c r="AX142" s="11" t="s">
        <v>24</v>
      </c>
      <c r="AY142" s="195" t="s">
        <v>139</v>
      </c>
    </row>
    <row r="143" spans="2:65" s="10" customFormat="1" ht="29.85" customHeight="1">
      <c r="B143" s="159"/>
      <c r="D143" s="170" t="s">
        <v>78</v>
      </c>
      <c r="E143" s="171" t="s">
        <v>153</v>
      </c>
      <c r="F143" s="171" t="s">
        <v>452</v>
      </c>
      <c r="I143" s="162"/>
      <c r="J143" s="172">
        <f>BK143</f>
        <v>0</v>
      </c>
      <c r="L143" s="159"/>
      <c r="M143" s="164"/>
      <c r="N143" s="165"/>
      <c r="O143" s="165"/>
      <c r="P143" s="166">
        <f>SUM(P144:P165)</f>
        <v>0</v>
      </c>
      <c r="Q143" s="165"/>
      <c r="R143" s="166">
        <f>SUM(R144:R165)</f>
        <v>421.74704412000006</v>
      </c>
      <c r="S143" s="165"/>
      <c r="T143" s="167">
        <f>SUM(T144:T165)</f>
        <v>0</v>
      </c>
      <c r="AR143" s="160" t="s">
        <v>24</v>
      </c>
      <c r="AT143" s="168" t="s">
        <v>78</v>
      </c>
      <c r="AU143" s="168" t="s">
        <v>24</v>
      </c>
      <c r="AY143" s="160" t="s">
        <v>139</v>
      </c>
      <c r="BK143" s="169">
        <f>SUM(BK144:BK165)</f>
        <v>0</v>
      </c>
    </row>
    <row r="144" spans="2:65" s="1" customFormat="1" ht="25.5" customHeight="1">
      <c r="B144" s="173"/>
      <c r="C144" s="373" t="s">
        <v>299</v>
      </c>
      <c r="D144" s="373" t="s">
        <v>141</v>
      </c>
      <c r="E144" s="175" t="s">
        <v>453</v>
      </c>
      <c r="F144" s="176" t="s">
        <v>454</v>
      </c>
      <c r="G144" s="177" t="s">
        <v>144</v>
      </c>
      <c r="H144" s="178">
        <v>0</v>
      </c>
      <c r="I144" s="179"/>
      <c r="J144" s="180">
        <f t="shared" ref="J144:J149" si="0">ROUND(I144*H144,2)</f>
        <v>0</v>
      </c>
      <c r="K144" s="176" t="s">
        <v>145</v>
      </c>
      <c r="L144" s="40"/>
      <c r="M144" s="181" t="s">
        <v>5</v>
      </c>
      <c r="N144" s="182" t="s">
        <v>50</v>
      </c>
      <c r="O144" s="41"/>
      <c r="P144" s="183">
        <f t="shared" ref="P144:P149" si="1">O144*H144</f>
        <v>0</v>
      </c>
      <c r="Q144" s="183">
        <v>2.45329</v>
      </c>
      <c r="R144" s="183">
        <f t="shared" ref="R144:R149" si="2">Q144*H144</f>
        <v>0</v>
      </c>
      <c r="S144" s="183">
        <v>0</v>
      </c>
      <c r="T144" s="184">
        <f t="shared" ref="T144:T149" si="3"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 t="shared" ref="BE144:BE149" si="4">IF(N144="základní",J144,0)</f>
        <v>0</v>
      </c>
      <c r="BF144" s="185">
        <f t="shared" ref="BF144:BF149" si="5">IF(N144="snížená",J144,0)</f>
        <v>0</v>
      </c>
      <c r="BG144" s="185">
        <f t="shared" ref="BG144:BG149" si="6">IF(N144="zákl. přenesená",J144,0)</f>
        <v>0</v>
      </c>
      <c r="BH144" s="185">
        <f t="shared" ref="BH144:BH149" si="7">IF(N144="sníž. přenesená",J144,0)</f>
        <v>0</v>
      </c>
      <c r="BI144" s="185">
        <f t="shared" ref="BI144:BI149" si="8">IF(N144="nulová",J144,0)</f>
        <v>0</v>
      </c>
      <c r="BJ144" s="23" t="s">
        <v>24</v>
      </c>
      <c r="BK144" s="185">
        <f t="shared" ref="BK144:BK149" si="9">ROUND(I144*H144,2)</f>
        <v>0</v>
      </c>
      <c r="BL144" s="23" t="s">
        <v>146</v>
      </c>
      <c r="BM144" s="23" t="s">
        <v>455</v>
      </c>
    </row>
    <row r="145" spans="2:65" s="1" customFormat="1" ht="25.5" customHeight="1">
      <c r="B145" s="173"/>
      <c r="C145" s="174" t="s">
        <v>303</v>
      </c>
      <c r="D145" s="174" t="s">
        <v>141</v>
      </c>
      <c r="E145" s="175" t="s">
        <v>456</v>
      </c>
      <c r="F145" s="176" t="s">
        <v>457</v>
      </c>
      <c r="G145" s="177" t="s">
        <v>144</v>
      </c>
      <c r="H145" s="178">
        <v>0</v>
      </c>
      <c r="I145" s="179"/>
      <c r="J145" s="180">
        <f t="shared" si="0"/>
        <v>0</v>
      </c>
      <c r="K145" s="176" t="s">
        <v>145</v>
      </c>
      <c r="L145" s="40"/>
      <c r="M145" s="181" t="s">
        <v>5</v>
      </c>
      <c r="N145" s="182" t="s">
        <v>50</v>
      </c>
      <c r="O145" s="41"/>
      <c r="P145" s="183">
        <f t="shared" si="1"/>
        <v>0</v>
      </c>
      <c r="Q145" s="183">
        <v>2.45329</v>
      </c>
      <c r="R145" s="183">
        <f t="shared" si="2"/>
        <v>0</v>
      </c>
      <c r="S145" s="183">
        <v>0</v>
      </c>
      <c r="T145" s="184">
        <f t="shared" si="3"/>
        <v>0</v>
      </c>
      <c r="AR145" s="23" t="s">
        <v>146</v>
      </c>
      <c r="AT145" s="23" t="s">
        <v>141</v>
      </c>
      <c r="AU145" s="23" t="s">
        <v>88</v>
      </c>
      <c r="AY145" s="23" t="s">
        <v>139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23" t="s">
        <v>24</v>
      </c>
      <c r="BK145" s="185">
        <f t="shared" si="9"/>
        <v>0</v>
      </c>
      <c r="BL145" s="23" t="s">
        <v>146</v>
      </c>
      <c r="BM145" s="23" t="s">
        <v>458</v>
      </c>
    </row>
    <row r="146" spans="2:65" s="1" customFormat="1" ht="25.5" customHeight="1">
      <c r="B146" s="173"/>
      <c r="C146" s="174" t="s">
        <v>459</v>
      </c>
      <c r="D146" s="174" t="s">
        <v>141</v>
      </c>
      <c r="E146" s="175" t="s">
        <v>460</v>
      </c>
      <c r="F146" s="176" t="s">
        <v>461</v>
      </c>
      <c r="G146" s="177" t="s">
        <v>144</v>
      </c>
      <c r="H146" s="178">
        <v>135.24600000000001</v>
      </c>
      <c r="I146" s="179"/>
      <c r="J146" s="180">
        <f t="shared" si="0"/>
        <v>0</v>
      </c>
      <c r="K146" s="176" t="s">
        <v>145</v>
      </c>
      <c r="L146" s="40"/>
      <c r="M146" s="181" t="s">
        <v>5</v>
      </c>
      <c r="N146" s="182" t="s">
        <v>50</v>
      </c>
      <c r="O146" s="41"/>
      <c r="P146" s="183">
        <f t="shared" si="1"/>
        <v>0</v>
      </c>
      <c r="Q146" s="183">
        <v>2.4583200000000001</v>
      </c>
      <c r="R146" s="183">
        <f t="shared" si="2"/>
        <v>332.47794672000003</v>
      </c>
      <c r="S146" s="183">
        <v>0</v>
      </c>
      <c r="T146" s="184">
        <f t="shared" si="3"/>
        <v>0</v>
      </c>
      <c r="AR146" s="23" t="s">
        <v>146</v>
      </c>
      <c r="AT146" s="23" t="s">
        <v>141</v>
      </c>
      <c r="AU146" s="23" t="s">
        <v>88</v>
      </c>
      <c r="AY146" s="23" t="s">
        <v>139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23" t="s">
        <v>24</v>
      </c>
      <c r="BK146" s="185">
        <f t="shared" si="9"/>
        <v>0</v>
      </c>
      <c r="BL146" s="23" t="s">
        <v>146</v>
      </c>
      <c r="BM146" s="23" t="s">
        <v>462</v>
      </c>
    </row>
    <row r="147" spans="2:65" s="1" customFormat="1" ht="51" customHeight="1">
      <c r="B147" s="173"/>
      <c r="C147" s="174" t="s">
        <v>307</v>
      </c>
      <c r="D147" s="174" t="s">
        <v>141</v>
      </c>
      <c r="E147" s="175" t="s">
        <v>463</v>
      </c>
      <c r="F147" s="176" t="s">
        <v>464</v>
      </c>
      <c r="G147" s="177" t="s">
        <v>167</v>
      </c>
      <c r="H147" s="178">
        <v>997.9</v>
      </c>
      <c r="I147" s="179"/>
      <c r="J147" s="180">
        <f t="shared" si="0"/>
        <v>0</v>
      </c>
      <c r="K147" s="176" t="s">
        <v>145</v>
      </c>
      <c r="L147" s="40"/>
      <c r="M147" s="181" t="s">
        <v>5</v>
      </c>
      <c r="N147" s="182" t="s">
        <v>50</v>
      </c>
      <c r="O147" s="41"/>
      <c r="P147" s="183">
        <f t="shared" si="1"/>
        <v>0</v>
      </c>
      <c r="Q147" s="183">
        <v>1.09E-3</v>
      </c>
      <c r="R147" s="183">
        <f t="shared" si="2"/>
        <v>1.0877110000000001</v>
      </c>
      <c r="S147" s="183">
        <v>0</v>
      </c>
      <c r="T147" s="184">
        <f t="shared" si="3"/>
        <v>0</v>
      </c>
      <c r="AR147" s="23" t="s">
        <v>146</v>
      </c>
      <c r="AT147" s="23" t="s">
        <v>141</v>
      </c>
      <c r="AU147" s="23" t="s">
        <v>88</v>
      </c>
      <c r="AY147" s="23" t="s">
        <v>139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23" t="s">
        <v>24</v>
      </c>
      <c r="BK147" s="185">
        <f t="shared" si="9"/>
        <v>0</v>
      </c>
      <c r="BL147" s="23" t="s">
        <v>146</v>
      </c>
      <c r="BM147" s="23" t="s">
        <v>465</v>
      </c>
    </row>
    <row r="148" spans="2:65" s="1" customFormat="1" ht="51" customHeight="1">
      <c r="B148" s="173"/>
      <c r="C148" s="174" t="s">
        <v>311</v>
      </c>
      <c r="D148" s="174" t="s">
        <v>141</v>
      </c>
      <c r="E148" s="175" t="s">
        <v>466</v>
      </c>
      <c r="F148" s="176" t="s">
        <v>467</v>
      </c>
      <c r="G148" s="177" t="s">
        <v>167</v>
      </c>
      <c r="H148" s="178">
        <v>997.9</v>
      </c>
      <c r="I148" s="179"/>
      <c r="J148" s="180">
        <f t="shared" si="0"/>
        <v>0</v>
      </c>
      <c r="K148" s="176" t="s">
        <v>145</v>
      </c>
      <c r="L148" s="40"/>
      <c r="M148" s="181" t="s">
        <v>5</v>
      </c>
      <c r="N148" s="182" t="s">
        <v>50</v>
      </c>
      <c r="O148" s="41"/>
      <c r="P148" s="183">
        <f t="shared" si="1"/>
        <v>0</v>
      </c>
      <c r="Q148" s="183">
        <v>0</v>
      </c>
      <c r="R148" s="183">
        <f t="shared" si="2"/>
        <v>0</v>
      </c>
      <c r="S148" s="183">
        <v>0</v>
      </c>
      <c r="T148" s="184">
        <f t="shared" si="3"/>
        <v>0</v>
      </c>
      <c r="AR148" s="23" t="s">
        <v>146</v>
      </c>
      <c r="AT148" s="23" t="s">
        <v>141</v>
      </c>
      <c r="AU148" s="23" t="s">
        <v>88</v>
      </c>
      <c r="AY148" s="23" t="s">
        <v>139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23" t="s">
        <v>24</v>
      </c>
      <c r="BK148" s="185">
        <f t="shared" si="9"/>
        <v>0</v>
      </c>
      <c r="BL148" s="23" t="s">
        <v>146</v>
      </c>
      <c r="BM148" s="23" t="s">
        <v>468</v>
      </c>
    </row>
    <row r="149" spans="2:65" s="1" customFormat="1" ht="25.5" customHeight="1">
      <c r="B149" s="173"/>
      <c r="C149" s="174" t="s">
        <v>315</v>
      </c>
      <c r="D149" s="174" t="s">
        <v>141</v>
      </c>
      <c r="E149" s="175" t="s">
        <v>469</v>
      </c>
      <c r="F149" s="176" t="s">
        <v>470</v>
      </c>
      <c r="G149" s="177" t="s">
        <v>197</v>
      </c>
      <c r="H149" s="178">
        <v>9.6</v>
      </c>
      <c r="I149" s="179"/>
      <c r="J149" s="180">
        <f t="shared" si="0"/>
        <v>0</v>
      </c>
      <c r="K149" s="176" t="s">
        <v>145</v>
      </c>
      <c r="L149" s="40"/>
      <c r="M149" s="181" t="s">
        <v>5</v>
      </c>
      <c r="N149" s="182" t="s">
        <v>50</v>
      </c>
      <c r="O149" s="41"/>
      <c r="P149" s="183">
        <f t="shared" si="1"/>
        <v>0</v>
      </c>
      <c r="Q149" s="183">
        <v>1.04881</v>
      </c>
      <c r="R149" s="183">
        <f t="shared" si="2"/>
        <v>10.068576</v>
      </c>
      <c r="S149" s="183">
        <v>0</v>
      </c>
      <c r="T149" s="184">
        <f t="shared" si="3"/>
        <v>0</v>
      </c>
      <c r="AR149" s="23" t="s">
        <v>146</v>
      </c>
      <c r="AT149" s="23" t="s">
        <v>141</v>
      </c>
      <c r="AU149" s="23" t="s">
        <v>88</v>
      </c>
      <c r="AY149" s="23" t="s">
        <v>139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23" t="s">
        <v>24</v>
      </c>
      <c r="BK149" s="185">
        <f t="shared" si="9"/>
        <v>0</v>
      </c>
      <c r="BL149" s="23" t="s">
        <v>146</v>
      </c>
      <c r="BM149" s="23" t="s">
        <v>471</v>
      </c>
    </row>
    <row r="150" spans="2:65" s="11" customFormat="1">
      <c r="B150" s="186"/>
      <c r="D150" s="187" t="s">
        <v>148</v>
      </c>
      <c r="E150" s="188" t="s">
        <v>5</v>
      </c>
      <c r="F150" s="189" t="s">
        <v>472</v>
      </c>
      <c r="H150" s="190">
        <v>9.6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95" t="s">
        <v>148</v>
      </c>
      <c r="AU150" s="195" t="s">
        <v>88</v>
      </c>
      <c r="AV150" s="11" t="s">
        <v>88</v>
      </c>
      <c r="AW150" s="11" t="s">
        <v>43</v>
      </c>
      <c r="AX150" s="11" t="s">
        <v>24</v>
      </c>
      <c r="AY150" s="195" t="s">
        <v>139</v>
      </c>
    </row>
    <row r="151" spans="2:65" s="1" customFormat="1" ht="25.5" customHeight="1">
      <c r="B151" s="173"/>
      <c r="C151" s="174" t="s">
        <v>328</v>
      </c>
      <c r="D151" s="174" t="s">
        <v>141</v>
      </c>
      <c r="E151" s="175" t="s">
        <v>473</v>
      </c>
      <c r="F151" s="176" t="s">
        <v>474</v>
      </c>
      <c r="G151" s="177" t="s">
        <v>197</v>
      </c>
      <c r="H151" s="178">
        <v>6.6360000000000001</v>
      </c>
      <c r="I151" s="179"/>
      <c r="J151" s="180">
        <f>ROUND(I151*H151,2)</f>
        <v>0</v>
      </c>
      <c r="K151" s="176" t="s">
        <v>145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1.0530600000000001</v>
      </c>
      <c r="R151" s="183">
        <f>Q151*H151</f>
        <v>6.988106160000001</v>
      </c>
      <c r="S151" s="183">
        <v>0</v>
      </c>
      <c r="T151" s="184">
        <f>S151*H151</f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146</v>
      </c>
      <c r="BM151" s="23" t="s">
        <v>475</v>
      </c>
    </row>
    <row r="152" spans="2:65" s="11" customFormat="1">
      <c r="B152" s="186"/>
      <c r="D152" s="187" t="s">
        <v>148</v>
      </c>
      <c r="E152" s="188" t="s">
        <v>5</v>
      </c>
      <c r="F152" s="189" t="s">
        <v>476</v>
      </c>
      <c r="H152" s="190">
        <v>6.6360000000000001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148</v>
      </c>
      <c r="AU152" s="195" t="s">
        <v>88</v>
      </c>
      <c r="AV152" s="11" t="s">
        <v>88</v>
      </c>
      <c r="AW152" s="11" t="s">
        <v>43</v>
      </c>
      <c r="AX152" s="11" t="s">
        <v>24</v>
      </c>
      <c r="AY152" s="195" t="s">
        <v>139</v>
      </c>
    </row>
    <row r="153" spans="2:65" s="1" customFormat="1" ht="76.5" customHeight="1">
      <c r="B153" s="173"/>
      <c r="C153" s="174" t="s">
        <v>322</v>
      </c>
      <c r="D153" s="174" t="s">
        <v>141</v>
      </c>
      <c r="E153" s="175" t="s">
        <v>477</v>
      </c>
      <c r="F153" s="176" t="s">
        <v>478</v>
      </c>
      <c r="G153" s="177" t="s">
        <v>209</v>
      </c>
      <c r="H153" s="178">
        <v>12</v>
      </c>
      <c r="I153" s="179"/>
      <c r="J153" s="180">
        <f t="shared" ref="J153:J158" si="10">ROUND(I153*H153,2)</f>
        <v>0</v>
      </c>
      <c r="K153" s="176" t="s">
        <v>145</v>
      </c>
      <c r="L153" s="40"/>
      <c r="M153" s="181" t="s">
        <v>5</v>
      </c>
      <c r="N153" s="182" t="s">
        <v>50</v>
      </c>
      <c r="O153" s="41"/>
      <c r="P153" s="183">
        <f t="shared" ref="P153:P158" si="11">O153*H153</f>
        <v>0</v>
      </c>
      <c r="Q153" s="183">
        <v>0</v>
      </c>
      <c r="R153" s="183">
        <f t="shared" ref="R153:R158" si="12">Q153*H153</f>
        <v>0</v>
      </c>
      <c r="S153" s="183">
        <v>0</v>
      </c>
      <c r="T153" s="184">
        <f t="shared" ref="T153:T158" si="13">S153*H153</f>
        <v>0</v>
      </c>
      <c r="AR153" s="23" t="s">
        <v>146</v>
      </c>
      <c r="AT153" s="23" t="s">
        <v>141</v>
      </c>
      <c r="AU153" s="23" t="s">
        <v>88</v>
      </c>
      <c r="AY153" s="23" t="s">
        <v>139</v>
      </c>
      <c r="BE153" s="185">
        <f t="shared" ref="BE153:BE158" si="14">IF(N153="základní",J153,0)</f>
        <v>0</v>
      </c>
      <c r="BF153" s="185">
        <f t="shared" ref="BF153:BF158" si="15">IF(N153="snížená",J153,0)</f>
        <v>0</v>
      </c>
      <c r="BG153" s="185">
        <f t="shared" ref="BG153:BG158" si="16">IF(N153="zákl. přenesená",J153,0)</f>
        <v>0</v>
      </c>
      <c r="BH153" s="185">
        <f t="shared" ref="BH153:BH158" si="17">IF(N153="sníž. přenesená",J153,0)</f>
        <v>0</v>
      </c>
      <c r="BI153" s="185">
        <f t="shared" ref="BI153:BI158" si="18">IF(N153="nulová",J153,0)</f>
        <v>0</v>
      </c>
      <c r="BJ153" s="23" t="s">
        <v>24</v>
      </c>
      <c r="BK153" s="185">
        <f t="shared" ref="BK153:BK158" si="19">ROUND(I153*H153,2)</f>
        <v>0</v>
      </c>
      <c r="BL153" s="23" t="s">
        <v>146</v>
      </c>
      <c r="BM153" s="23" t="s">
        <v>479</v>
      </c>
    </row>
    <row r="154" spans="2:65" s="1" customFormat="1" ht="16.5" customHeight="1">
      <c r="B154" s="173"/>
      <c r="C154" s="196" t="s">
        <v>206</v>
      </c>
      <c r="D154" s="196" t="s">
        <v>194</v>
      </c>
      <c r="E154" s="197" t="s">
        <v>480</v>
      </c>
      <c r="F154" s="198" t="s">
        <v>481</v>
      </c>
      <c r="G154" s="199" t="s">
        <v>225</v>
      </c>
      <c r="H154" s="200">
        <v>2.4</v>
      </c>
      <c r="I154" s="201"/>
      <c r="J154" s="202">
        <f t="shared" si="10"/>
        <v>0</v>
      </c>
      <c r="K154" s="198" t="s">
        <v>145</v>
      </c>
      <c r="L154" s="203"/>
      <c r="M154" s="204" t="s">
        <v>5</v>
      </c>
      <c r="N154" s="205" t="s">
        <v>50</v>
      </c>
      <c r="O154" s="41"/>
      <c r="P154" s="183">
        <f t="shared" si="11"/>
        <v>0</v>
      </c>
      <c r="Q154" s="183">
        <v>7.4999999999999997E-3</v>
      </c>
      <c r="R154" s="183">
        <f t="shared" si="12"/>
        <v>1.7999999999999999E-2</v>
      </c>
      <c r="S154" s="183">
        <v>0</v>
      </c>
      <c r="T154" s="184">
        <f t="shared" si="13"/>
        <v>0</v>
      </c>
      <c r="AR154" s="23" t="s">
        <v>173</v>
      </c>
      <c r="AT154" s="23" t="s">
        <v>194</v>
      </c>
      <c r="AU154" s="23" t="s">
        <v>88</v>
      </c>
      <c r="AY154" s="23" t="s">
        <v>139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23" t="s">
        <v>24</v>
      </c>
      <c r="BK154" s="185">
        <f t="shared" si="19"/>
        <v>0</v>
      </c>
      <c r="BL154" s="23" t="s">
        <v>146</v>
      </c>
      <c r="BM154" s="23" t="s">
        <v>482</v>
      </c>
    </row>
    <row r="155" spans="2:65" s="1" customFormat="1" ht="25.5" customHeight="1">
      <c r="B155" s="173"/>
      <c r="C155" s="174" t="s">
        <v>222</v>
      </c>
      <c r="D155" s="174" t="s">
        <v>141</v>
      </c>
      <c r="E155" s="175" t="s">
        <v>483</v>
      </c>
      <c r="F155" s="176" t="s">
        <v>484</v>
      </c>
      <c r="G155" s="177" t="s">
        <v>144</v>
      </c>
      <c r="H155" s="178">
        <v>9.1999999999999993</v>
      </c>
      <c r="I155" s="179"/>
      <c r="J155" s="180">
        <f t="shared" si="10"/>
        <v>0</v>
      </c>
      <c r="K155" s="176" t="s">
        <v>145</v>
      </c>
      <c r="L155" s="40"/>
      <c r="M155" s="181" t="s">
        <v>5</v>
      </c>
      <c r="N155" s="182" t="s">
        <v>50</v>
      </c>
      <c r="O155" s="41"/>
      <c r="P155" s="183">
        <f t="shared" si="11"/>
        <v>0</v>
      </c>
      <c r="Q155" s="183">
        <v>2.45329</v>
      </c>
      <c r="R155" s="183">
        <f t="shared" si="12"/>
        <v>22.570267999999999</v>
      </c>
      <c r="S155" s="183">
        <v>0</v>
      </c>
      <c r="T155" s="184">
        <f t="shared" si="13"/>
        <v>0</v>
      </c>
      <c r="AR155" s="23" t="s">
        <v>146</v>
      </c>
      <c r="AT155" s="23" t="s">
        <v>141</v>
      </c>
      <c r="AU155" s="23" t="s">
        <v>88</v>
      </c>
      <c r="AY155" s="23" t="s">
        <v>139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23" t="s">
        <v>24</v>
      </c>
      <c r="BK155" s="185">
        <f t="shared" si="19"/>
        <v>0</v>
      </c>
      <c r="BL155" s="23" t="s">
        <v>146</v>
      </c>
      <c r="BM155" s="23" t="s">
        <v>485</v>
      </c>
    </row>
    <row r="156" spans="2:65" s="1" customFormat="1" ht="38.25" customHeight="1">
      <c r="B156" s="173"/>
      <c r="C156" s="174" t="s">
        <v>227</v>
      </c>
      <c r="D156" s="174" t="s">
        <v>141</v>
      </c>
      <c r="E156" s="175" t="s">
        <v>486</v>
      </c>
      <c r="F156" s="176" t="s">
        <v>487</v>
      </c>
      <c r="G156" s="177" t="s">
        <v>167</v>
      </c>
      <c r="H156" s="178">
        <v>62.3</v>
      </c>
      <c r="I156" s="179"/>
      <c r="J156" s="180">
        <f t="shared" si="10"/>
        <v>0</v>
      </c>
      <c r="K156" s="176" t="s">
        <v>145</v>
      </c>
      <c r="L156" s="40"/>
      <c r="M156" s="181" t="s">
        <v>5</v>
      </c>
      <c r="N156" s="182" t="s">
        <v>50</v>
      </c>
      <c r="O156" s="41"/>
      <c r="P156" s="183">
        <f t="shared" si="11"/>
        <v>0</v>
      </c>
      <c r="Q156" s="183">
        <v>1.2600000000000001E-3</v>
      </c>
      <c r="R156" s="183">
        <f t="shared" si="12"/>
        <v>7.8497999999999998E-2</v>
      </c>
      <c r="S156" s="183">
        <v>0</v>
      </c>
      <c r="T156" s="184">
        <f t="shared" si="13"/>
        <v>0</v>
      </c>
      <c r="AR156" s="23" t="s">
        <v>146</v>
      </c>
      <c r="AT156" s="23" t="s">
        <v>141</v>
      </c>
      <c r="AU156" s="23" t="s">
        <v>88</v>
      </c>
      <c r="AY156" s="23" t="s">
        <v>139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23" t="s">
        <v>24</v>
      </c>
      <c r="BK156" s="185">
        <f t="shared" si="19"/>
        <v>0</v>
      </c>
      <c r="BL156" s="23" t="s">
        <v>146</v>
      </c>
      <c r="BM156" s="23" t="s">
        <v>488</v>
      </c>
    </row>
    <row r="157" spans="2:65" s="1" customFormat="1" ht="38.25" customHeight="1">
      <c r="B157" s="173"/>
      <c r="C157" s="174" t="s">
        <v>231</v>
      </c>
      <c r="D157" s="174" t="s">
        <v>141</v>
      </c>
      <c r="E157" s="175" t="s">
        <v>489</v>
      </c>
      <c r="F157" s="176" t="s">
        <v>490</v>
      </c>
      <c r="G157" s="177" t="s">
        <v>167</v>
      </c>
      <c r="H157" s="178">
        <v>62.3</v>
      </c>
      <c r="I157" s="179"/>
      <c r="J157" s="180">
        <f t="shared" si="10"/>
        <v>0</v>
      </c>
      <c r="K157" s="176" t="s">
        <v>145</v>
      </c>
      <c r="L157" s="40"/>
      <c r="M157" s="181" t="s">
        <v>5</v>
      </c>
      <c r="N157" s="182" t="s">
        <v>50</v>
      </c>
      <c r="O157" s="41"/>
      <c r="P157" s="183">
        <f t="shared" si="11"/>
        <v>0</v>
      </c>
      <c r="Q157" s="183">
        <v>0</v>
      </c>
      <c r="R157" s="183">
        <f t="shared" si="12"/>
        <v>0</v>
      </c>
      <c r="S157" s="183">
        <v>0</v>
      </c>
      <c r="T157" s="184">
        <f t="shared" si="13"/>
        <v>0</v>
      </c>
      <c r="AR157" s="23" t="s">
        <v>146</v>
      </c>
      <c r="AT157" s="23" t="s">
        <v>141</v>
      </c>
      <c r="AU157" s="23" t="s">
        <v>88</v>
      </c>
      <c r="AY157" s="23" t="s">
        <v>139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23" t="s">
        <v>24</v>
      </c>
      <c r="BK157" s="185">
        <f t="shared" si="19"/>
        <v>0</v>
      </c>
      <c r="BL157" s="23" t="s">
        <v>146</v>
      </c>
      <c r="BM157" s="23" t="s">
        <v>491</v>
      </c>
    </row>
    <row r="158" spans="2:65" s="1" customFormat="1" ht="25.5" customHeight="1">
      <c r="B158" s="173"/>
      <c r="C158" s="174" t="s">
        <v>255</v>
      </c>
      <c r="D158" s="174" t="s">
        <v>141</v>
      </c>
      <c r="E158" s="175" t="s">
        <v>492</v>
      </c>
      <c r="F158" s="176" t="s">
        <v>493</v>
      </c>
      <c r="G158" s="177" t="s">
        <v>197</v>
      </c>
      <c r="H158" s="178">
        <v>1.1040000000000001</v>
      </c>
      <c r="I158" s="179"/>
      <c r="J158" s="180">
        <f t="shared" si="10"/>
        <v>0</v>
      </c>
      <c r="K158" s="176" t="s">
        <v>145</v>
      </c>
      <c r="L158" s="40"/>
      <c r="M158" s="181" t="s">
        <v>5</v>
      </c>
      <c r="N158" s="182" t="s">
        <v>50</v>
      </c>
      <c r="O158" s="41"/>
      <c r="P158" s="183">
        <f t="shared" si="11"/>
        <v>0</v>
      </c>
      <c r="Q158" s="183">
        <v>1.0530600000000001</v>
      </c>
      <c r="R158" s="183">
        <f t="shared" si="12"/>
        <v>1.1625782400000002</v>
      </c>
      <c r="S158" s="183">
        <v>0</v>
      </c>
      <c r="T158" s="184">
        <f t="shared" si="13"/>
        <v>0</v>
      </c>
      <c r="AR158" s="23" t="s">
        <v>146</v>
      </c>
      <c r="AT158" s="23" t="s">
        <v>141</v>
      </c>
      <c r="AU158" s="23" t="s">
        <v>88</v>
      </c>
      <c r="AY158" s="23" t="s">
        <v>139</v>
      </c>
      <c r="BE158" s="185">
        <f t="shared" si="14"/>
        <v>0</v>
      </c>
      <c r="BF158" s="185">
        <f t="shared" si="15"/>
        <v>0</v>
      </c>
      <c r="BG158" s="185">
        <f t="shared" si="16"/>
        <v>0</v>
      </c>
      <c r="BH158" s="185">
        <f t="shared" si="17"/>
        <v>0</v>
      </c>
      <c r="BI158" s="185">
        <f t="shared" si="18"/>
        <v>0</v>
      </c>
      <c r="BJ158" s="23" t="s">
        <v>24</v>
      </c>
      <c r="BK158" s="185">
        <f t="shared" si="19"/>
        <v>0</v>
      </c>
      <c r="BL158" s="23" t="s">
        <v>146</v>
      </c>
      <c r="BM158" s="23" t="s">
        <v>494</v>
      </c>
    </row>
    <row r="159" spans="2:65" s="11" customFormat="1">
      <c r="B159" s="186"/>
      <c r="D159" s="187" t="s">
        <v>148</v>
      </c>
      <c r="E159" s="188" t="s">
        <v>5</v>
      </c>
      <c r="F159" s="189" t="s">
        <v>495</v>
      </c>
      <c r="H159" s="190">
        <v>1.1040000000000001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5" t="s">
        <v>148</v>
      </c>
      <c r="AU159" s="195" t="s">
        <v>88</v>
      </c>
      <c r="AV159" s="11" t="s">
        <v>88</v>
      </c>
      <c r="AW159" s="11" t="s">
        <v>43</v>
      </c>
      <c r="AX159" s="11" t="s">
        <v>24</v>
      </c>
      <c r="AY159" s="195" t="s">
        <v>139</v>
      </c>
    </row>
    <row r="160" spans="2:65" s="1" customFormat="1" ht="25.5" customHeight="1">
      <c r="B160" s="173"/>
      <c r="C160" s="174" t="s">
        <v>496</v>
      </c>
      <c r="D160" s="174" t="s">
        <v>141</v>
      </c>
      <c r="E160" s="175" t="s">
        <v>497</v>
      </c>
      <c r="F160" s="176" t="s">
        <v>498</v>
      </c>
      <c r="G160" s="177" t="s">
        <v>225</v>
      </c>
      <c r="H160" s="178">
        <v>368</v>
      </c>
      <c r="I160" s="179"/>
      <c r="J160" s="180">
        <f>ROUND(I160*H160,2)</f>
        <v>0</v>
      </c>
      <c r="K160" s="176" t="s">
        <v>145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6.7019999999999996E-2</v>
      </c>
      <c r="R160" s="183">
        <f>Q160*H160</f>
        <v>24.663359999999997</v>
      </c>
      <c r="S160" s="183">
        <v>0</v>
      </c>
      <c r="T160" s="184">
        <f>S160*H160</f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146</v>
      </c>
      <c r="BM160" s="23" t="s">
        <v>499</v>
      </c>
    </row>
    <row r="161" spans="2:65" s="1" customFormat="1" ht="16.5" customHeight="1">
      <c r="B161" s="173"/>
      <c r="C161" s="196" t="s">
        <v>500</v>
      </c>
      <c r="D161" s="196" t="s">
        <v>194</v>
      </c>
      <c r="E161" s="197" t="s">
        <v>501</v>
      </c>
      <c r="F161" s="198" t="s">
        <v>502</v>
      </c>
      <c r="G161" s="199" t="s">
        <v>225</v>
      </c>
      <c r="H161" s="200">
        <v>368</v>
      </c>
      <c r="I161" s="201"/>
      <c r="J161" s="202">
        <f>ROUND(I161*H161,2)</f>
        <v>0</v>
      </c>
      <c r="K161" s="198" t="s">
        <v>145</v>
      </c>
      <c r="L161" s="203"/>
      <c r="M161" s="204" t="s">
        <v>5</v>
      </c>
      <c r="N161" s="205" t="s">
        <v>50</v>
      </c>
      <c r="O161" s="41"/>
      <c r="P161" s="183">
        <f>O161*H161</f>
        <v>0</v>
      </c>
      <c r="Q161" s="183">
        <v>6.1499999999999999E-2</v>
      </c>
      <c r="R161" s="183">
        <f>Q161*H161</f>
        <v>22.631999999999998</v>
      </c>
      <c r="S161" s="183">
        <v>0</v>
      </c>
      <c r="T161" s="184">
        <f>S161*H161</f>
        <v>0</v>
      </c>
      <c r="AR161" s="23" t="s">
        <v>173</v>
      </c>
      <c r="AT161" s="23" t="s">
        <v>194</v>
      </c>
      <c r="AU161" s="23" t="s">
        <v>88</v>
      </c>
      <c r="AY161" s="23" t="s">
        <v>139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3" t="s">
        <v>24</v>
      </c>
      <c r="BK161" s="185">
        <f>ROUND(I161*H161,2)</f>
        <v>0</v>
      </c>
      <c r="BL161" s="23" t="s">
        <v>146</v>
      </c>
      <c r="BM161" s="23" t="s">
        <v>503</v>
      </c>
    </row>
    <row r="162" spans="2:65" s="1" customFormat="1" ht="25.5" customHeight="1">
      <c r="B162" s="173"/>
      <c r="C162" s="373" t="s">
        <v>259</v>
      </c>
      <c r="D162" s="373" t="s">
        <v>141</v>
      </c>
      <c r="E162" s="175" t="s">
        <v>504</v>
      </c>
      <c r="F162" s="176" t="s">
        <v>505</v>
      </c>
      <c r="G162" s="177" t="s">
        <v>167</v>
      </c>
      <c r="H162" s="178">
        <v>767.3</v>
      </c>
      <c r="I162" s="179"/>
      <c r="J162" s="180">
        <f>ROUND(I162*H162,2)</f>
        <v>0</v>
      </c>
      <c r="K162" s="176" t="s">
        <v>145</v>
      </c>
      <c r="L162" s="40"/>
      <c r="M162" s="181" t="s">
        <v>5</v>
      </c>
      <c r="N162" s="182" t="s">
        <v>50</v>
      </c>
      <c r="O162" s="41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AR162" s="23" t="s">
        <v>146</v>
      </c>
      <c r="AT162" s="23" t="s">
        <v>141</v>
      </c>
      <c r="AU162" s="23" t="s">
        <v>88</v>
      </c>
      <c r="AY162" s="23" t="s">
        <v>139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146</v>
      </c>
      <c r="BM162" s="23" t="s">
        <v>506</v>
      </c>
    </row>
    <row r="163" spans="2:65" s="11" customFormat="1">
      <c r="B163" s="186"/>
      <c r="C163" s="374"/>
      <c r="D163" s="375" t="s">
        <v>148</v>
      </c>
      <c r="E163" s="188" t="s">
        <v>5</v>
      </c>
      <c r="F163" s="189" t="s">
        <v>507</v>
      </c>
      <c r="H163" s="190">
        <v>767.3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148</v>
      </c>
      <c r="AU163" s="195" t="s">
        <v>88</v>
      </c>
      <c r="AV163" s="11" t="s">
        <v>88</v>
      </c>
      <c r="AW163" s="11" t="s">
        <v>43</v>
      </c>
      <c r="AX163" s="11" t="s">
        <v>24</v>
      </c>
      <c r="AY163" s="195" t="s">
        <v>139</v>
      </c>
    </row>
    <row r="164" spans="2:65" s="1" customFormat="1" ht="16.5" customHeight="1">
      <c r="B164" s="173"/>
      <c r="C164" s="376" t="s">
        <v>263</v>
      </c>
      <c r="D164" s="376" t="s">
        <v>194</v>
      </c>
      <c r="E164" s="197" t="s">
        <v>508</v>
      </c>
      <c r="F164" s="198" t="s">
        <v>509</v>
      </c>
      <c r="G164" s="199" t="s">
        <v>167</v>
      </c>
      <c r="H164" s="200">
        <v>767.3</v>
      </c>
      <c r="I164" s="201"/>
      <c r="J164" s="202">
        <f>ROUND(I164*H164,2)</f>
        <v>0</v>
      </c>
      <c r="K164" s="198" t="s">
        <v>5</v>
      </c>
      <c r="L164" s="203"/>
      <c r="M164" s="204" t="s">
        <v>5</v>
      </c>
      <c r="N164" s="205" t="s">
        <v>50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173</v>
      </c>
      <c r="AT164" s="23" t="s">
        <v>194</v>
      </c>
      <c r="AU164" s="23" t="s">
        <v>88</v>
      </c>
      <c r="AY164" s="23" t="s">
        <v>139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24</v>
      </c>
      <c r="BK164" s="185">
        <f>ROUND(I164*H164,2)</f>
        <v>0</v>
      </c>
      <c r="BL164" s="23" t="s">
        <v>146</v>
      </c>
      <c r="BM164" s="23" t="s">
        <v>510</v>
      </c>
    </row>
    <row r="165" spans="2:65" s="11" customFormat="1">
      <c r="B165" s="186"/>
      <c r="D165" s="206" t="s">
        <v>148</v>
      </c>
      <c r="F165" s="207" t="s">
        <v>511</v>
      </c>
      <c r="H165" s="208">
        <v>767.3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148</v>
      </c>
      <c r="AU165" s="195" t="s">
        <v>88</v>
      </c>
      <c r="AV165" s="11" t="s">
        <v>88</v>
      </c>
      <c r="AW165" s="11" t="s">
        <v>6</v>
      </c>
      <c r="AX165" s="11" t="s">
        <v>24</v>
      </c>
      <c r="AY165" s="195" t="s">
        <v>139</v>
      </c>
    </row>
    <row r="166" spans="2:65" s="10" customFormat="1" ht="29.85" customHeight="1">
      <c r="B166" s="159"/>
      <c r="D166" s="170" t="s">
        <v>78</v>
      </c>
      <c r="E166" s="171" t="s">
        <v>146</v>
      </c>
      <c r="F166" s="171" t="s">
        <v>200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SUM(P167:P170)</f>
        <v>0</v>
      </c>
      <c r="Q166" s="165"/>
      <c r="R166" s="166">
        <f>SUM(R167:R170)</f>
        <v>0</v>
      </c>
      <c r="S166" s="165"/>
      <c r="T166" s="167">
        <f>SUM(T167:T170)</f>
        <v>0</v>
      </c>
      <c r="AR166" s="160" t="s">
        <v>24</v>
      </c>
      <c r="AT166" s="168" t="s">
        <v>78</v>
      </c>
      <c r="AU166" s="168" t="s">
        <v>24</v>
      </c>
      <c r="AY166" s="160" t="s">
        <v>139</v>
      </c>
      <c r="BK166" s="169">
        <f>SUM(BK167:BK170)</f>
        <v>0</v>
      </c>
    </row>
    <row r="167" spans="2:65" s="1" customFormat="1" ht="25.5" customHeight="1">
      <c r="B167" s="173"/>
      <c r="C167" s="174" t="s">
        <v>243</v>
      </c>
      <c r="D167" s="174" t="s">
        <v>141</v>
      </c>
      <c r="E167" s="175" t="s">
        <v>512</v>
      </c>
      <c r="F167" s="176" t="s">
        <v>513</v>
      </c>
      <c r="G167" s="177" t="s">
        <v>167</v>
      </c>
      <c r="H167" s="178">
        <v>2347.8000000000002</v>
      </c>
      <c r="I167" s="179"/>
      <c r="J167" s="180">
        <f>ROUND(I167*H167,2)</f>
        <v>0</v>
      </c>
      <c r="K167" s="176" t="s">
        <v>145</v>
      </c>
      <c r="L167" s="40"/>
      <c r="M167" s="181" t="s">
        <v>5</v>
      </c>
      <c r="N167" s="182" t="s">
        <v>50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146</v>
      </c>
      <c r="AT167" s="23" t="s">
        <v>141</v>
      </c>
      <c r="AU167" s="23" t="s">
        <v>88</v>
      </c>
      <c r="AY167" s="23" t="s">
        <v>139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146</v>
      </c>
      <c r="BM167" s="23" t="s">
        <v>514</v>
      </c>
    </row>
    <row r="168" spans="2:65" s="11" customFormat="1">
      <c r="B168" s="186"/>
      <c r="D168" s="187" t="s">
        <v>148</v>
      </c>
      <c r="E168" s="188" t="s">
        <v>5</v>
      </c>
      <c r="F168" s="189" t="s">
        <v>515</v>
      </c>
      <c r="H168" s="190">
        <v>2347.8000000000002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148</v>
      </c>
      <c r="AU168" s="195" t="s">
        <v>88</v>
      </c>
      <c r="AV168" s="11" t="s">
        <v>88</v>
      </c>
      <c r="AW168" s="11" t="s">
        <v>43</v>
      </c>
      <c r="AX168" s="11" t="s">
        <v>24</v>
      </c>
      <c r="AY168" s="195" t="s">
        <v>139</v>
      </c>
    </row>
    <row r="169" spans="2:65" s="1" customFormat="1" ht="16.5" customHeight="1">
      <c r="B169" s="173"/>
      <c r="C169" s="196" t="s">
        <v>247</v>
      </c>
      <c r="D169" s="196" t="s">
        <v>194</v>
      </c>
      <c r="E169" s="197" t="s">
        <v>516</v>
      </c>
      <c r="F169" s="198" t="s">
        <v>517</v>
      </c>
      <c r="G169" s="199" t="s">
        <v>167</v>
      </c>
      <c r="H169" s="200">
        <v>2465.19</v>
      </c>
      <c r="I169" s="201"/>
      <c r="J169" s="202">
        <f>ROUND(I169*H169,2)</f>
        <v>0</v>
      </c>
      <c r="K169" s="198" t="s">
        <v>5</v>
      </c>
      <c r="L169" s="203"/>
      <c r="M169" s="204" t="s">
        <v>5</v>
      </c>
      <c r="N169" s="205" t="s">
        <v>50</v>
      </c>
      <c r="O169" s="4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AR169" s="23" t="s">
        <v>173</v>
      </c>
      <c r="AT169" s="23" t="s">
        <v>194</v>
      </c>
      <c r="AU169" s="23" t="s">
        <v>88</v>
      </c>
      <c r="AY169" s="23" t="s">
        <v>139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24</v>
      </c>
      <c r="BK169" s="185">
        <f>ROUND(I169*H169,2)</f>
        <v>0</v>
      </c>
      <c r="BL169" s="23" t="s">
        <v>146</v>
      </c>
      <c r="BM169" s="23" t="s">
        <v>518</v>
      </c>
    </row>
    <row r="170" spans="2:65" s="11" customFormat="1">
      <c r="B170" s="186"/>
      <c r="D170" s="206" t="s">
        <v>148</v>
      </c>
      <c r="F170" s="207" t="s">
        <v>519</v>
      </c>
      <c r="H170" s="208">
        <v>2465.19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148</v>
      </c>
      <c r="AU170" s="195" t="s">
        <v>88</v>
      </c>
      <c r="AV170" s="11" t="s">
        <v>88</v>
      </c>
      <c r="AW170" s="11" t="s">
        <v>6</v>
      </c>
      <c r="AX170" s="11" t="s">
        <v>24</v>
      </c>
      <c r="AY170" s="195" t="s">
        <v>139</v>
      </c>
    </row>
    <row r="171" spans="2:65" s="10" customFormat="1" ht="29.85" customHeight="1">
      <c r="B171" s="159"/>
      <c r="D171" s="170" t="s">
        <v>78</v>
      </c>
      <c r="E171" s="171" t="s">
        <v>164</v>
      </c>
      <c r="F171" s="171" t="s">
        <v>520</v>
      </c>
      <c r="I171" s="162"/>
      <c r="J171" s="172">
        <f>BK171</f>
        <v>0</v>
      </c>
      <c r="L171" s="159"/>
      <c r="M171" s="164"/>
      <c r="N171" s="165"/>
      <c r="O171" s="165"/>
      <c r="P171" s="166">
        <f>SUM(P172:P187)</f>
        <v>0</v>
      </c>
      <c r="Q171" s="165"/>
      <c r="R171" s="166">
        <f>SUM(R172:R187)</f>
        <v>706.44569552999997</v>
      </c>
      <c r="S171" s="165"/>
      <c r="T171" s="167">
        <f>SUM(T172:T187)</f>
        <v>0</v>
      </c>
      <c r="AR171" s="160" t="s">
        <v>24</v>
      </c>
      <c r="AT171" s="168" t="s">
        <v>78</v>
      </c>
      <c r="AU171" s="168" t="s">
        <v>24</v>
      </c>
      <c r="AY171" s="160" t="s">
        <v>139</v>
      </c>
      <c r="BK171" s="169">
        <f>SUM(BK172:BK187)</f>
        <v>0</v>
      </c>
    </row>
    <row r="172" spans="2:65" s="1" customFormat="1" ht="51" customHeight="1">
      <c r="B172" s="173"/>
      <c r="C172" s="174" t="s">
        <v>267</v>
      </c>
      <c r="D172" s="174" t="s">
        <v>141</v>
      </c>
      <c r="E172" s="175" t="s">
        <v>521</v>
      </c>
      <c r="F172" s="176" t="s">
        <v>522</v>
      </c>
      <c r="G172" s="177" t="s">
        <v>167</v>
      </c>
      <c r="H172" s="178">
        <v>0</v>
      </c>
      <c r="I172" s="179"/>
      <c r="J172" s="180">
        <f>ROUND(I172*H172,2)</f>
        <v>0</v>
      </c>
      <c r="K172" s="176" t="s">
        <v>145</v>
      </c>
      <c r="L172" s="40"/>
      <c r="M172" s="181" t="s">
        <v>5</v>
      </c>
      <c r="N172" s="182" t="s">
        <v>50</v>
      </c>
      <c r="O172" s="41"/>
      <c r="P172" s="183">
        <f>O172*H172</f>
        <v>0</v>
      </c>
      <c r="Q172" s="183">
        <v>2.0999999999999999E-3</v>
      </c>
      <c r="R172" s="183">
        <f>Q172*H172</f>
        <v>0</v>
      </c>
      <c r="S172" s="183">
        <v>0</v>
      </c>
      <c r="T172" s="184">
        <f>S172*H172</f>
        <v>0</v>
      </c>
      <c r="AR172" s="23" t="s">
        <v>146</v>
      </c>
      <c r="AT172" s="23" t="s">
        <v>141</v>
      </c>
      <c r="AU172" s="23" t="s">
        <v>88</v>
      </c>
      <c r="AY172" s="23" t="s">
        <v>139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146</v>
      </c>
      <c r="BM172" s="23" t="s">
        <v>523</v>
      </c>
    </row>
    <row r="173" spans="2:65" s="1" customFormat="1" ht="38.25" customHeight="1">
      <c r="B173" s="173"/>
      <c r="C173" s="174" t="s">
        <v>271</v>
      </c>
      <c r="D173" s="174" t="s">
        <v>141</v>
      </c>
      <c r="E173" s="175" t="s">
        <v>524</v>
      </c>
      <c r="F173" s="176" t="s">
        <v>525</v>
      </c>
      <c r="G173" s="177" t="s">
        <v>167</v>
      </c>
      <c r="H173" s="178">
        <v>0</v>
      </c>
      <c r="I173" s="179"/>
      <c r="J173" s="180">
        <f>ROUND(I173*H173,2)</f>
        <v>0</v>
      </c>
      <c r="K173" s="176" t="s">
        <v>145</v>
      </c>
      <c r="L173" s="40"/>
      <c r="M173" s="181" t="s">
        <v>5</v>
      </c>
      <c r="N173" s="182" t="s">
        <v>50</v>
      </c>
      <c r="O173" s="41"/>
      <c r="P173" s="183">
        <f>O173*H173</f>
        <v>0</v>
      </c>
      <c r="Q173" s="183">
        <v>6.3E-3</v>
      </c>
      <c r="R173" s="183">
        <f>Q173*H173</f>
        <v>0</v>
      </c>
      <c r="S173" s="183">
        <v>0</v>
      </c>
      <c r="T173" s="184">
        <f>S173*H173</f>
        <v>0</v>
      </c>
      <c r="AR173" s="23" t="s">
        <v>146</v>
      </c>
      <c r="AT173" s="23" t="s">
        <v>141</v>
      </c>
      <c r="AU173" s="23" t="s">
        <v>88</v>
      </c>
      <c r="AY173" s="23" t="s">
        <v>139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24</v>
      </c>
      <c r="BK173" s="185">
        <f>ROUND(I173*H173,2)</f>
        <v>0</v>
      </c>
      <c r="BL173" s="23" t="s">
        <v>146</v>
      </c>
      <c r="BM173" s="23" t="s">
        <v>526</v>
      </c>
    </row>
    <row r="174" spans="2:65" s="1" customFormat="1" ht="25.5" customHeight="1">
      <c r="B174" s="173"/>
      <c r="C174" s="174" t="s">
        <v>527</v>
      </c>
      <c r="D174" s="174" t="s">
        <v>141</v>
      </c>
      <c r="E174" s="175" t="s">
        <v>528</v>
      </c>
      <c r="F174" s="176" t="s">
        <v>529</v>
      </c>
      <c r="G174" s="177" t="s">
        <v>167</v>
      </c>
      <c r="H174" s="178">
        <v>0</v>
      </c>
      <c r="I174" s="179"/>
      <c r="J174" s="180">
        <f>ROUND(I174*H174,2)</f>
        <v>0</v>
      </c>
      <c r="K174" s="176" t="s">
        <v>145</v>
      </c>
      <c r="L174" s="40"/>
      <c r="M174" s="181" t="s">
        <v>5</v>
      </c>
      <c r="N174" s="182" t="s">
        <v>50</v>
      </c>
      <c r="O174" s="41"/>
      <c r="P174" s="183">
        <f>O174*H174</f>
        <v>0</v>
      </c>
      <c r="Q174" s="183">
        <v>2.2799999999999999E-3</v>
      </c>
      <c r="R174" s="183">
        <f>Q174*H174</f>
        <v>0</v>
      </c>
      <c r="S174" s="183">
        <v>0</v>
      </c>
      <c r="T174" s="184">
        <f>S174*H174</f>
        <v>0</v>
      </c>
      <c r="AR174" s="23" t="s">
        <v>146</v>
      </c>
      <c r="AT174" s="23" t="s">
        <v>141</v>
      </c>
      <c r="AU174" s="23" t="s">
        <v>88</v>
      </c>
      <c r="AY174" s="23" t="s">
        <v>139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24</v>
      </c>
      <c r="BK174" s="185">
        <f>ROUND(I174*H174,2)</f>
        <v>0</v>
      </c>
      <c r="BL174" s="23" t="s">
        <v>146</v>
      </c>
      <c r="BM174" s="23" t="s">
        <v>530</v>
      </c>
    </row>
    <row r="175" spans="2:65" s="1" customFormat="1" ht="25.5" customHeight="1">
      <c r="B175" s="173"/>
      <c r="C175" s="174" t="s">
        <v>531</v>
      </c>
      <c r="D175" s="174" t="s">
        <v>141</v>
      </c>
      <c r="E175" s="175" t="s">
        <v>532</v>
      </c>
      <c r="F175" s="176" t="s">
        <v>533</v>
      </c>
      <c r="G175" s="177" t="s">
        <v>144</v>
      </c>
      <c r="H175" s="178">
        <v>270.82100000000003</v>
      </c>
      <c r="I175" s="179"/>
      <c r="J175" s="180">
        <f>ROUND(I175*H175,2)</f>
        <v>0</v>
      </c>
      <c r="K175" s="176" t="s">
        <v>145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2.45329</v>
      </c>
      <c r="R175" s="183">
        <f>Q175*H175</f>
        <v>664.40245109000011</v>
      </c>
      <c r="S175" s="183">
        <v>0</v>
      </c>
      <c r="T175" s="184">
        <f>S175*H175</f>
        <v>0</v>
      </c>
      <c r="AR175" s="23" t="s">
        <v>146</v>
      </c>
      <c r="AT175" s="23" t="s">
        <v>141</v>
      </c>
      <c r="AU175" s="23" t="s">
        <v>88</v>
      </c>
      <c r="AY175" s="23" t="s">
        <v>139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146</v>
      </c>
      <c r="BM175" s="23" t="s">
        <v>534</v>
      </c>
    </row>
    <row r="176" spans="2:65" s="11" customFormat="1">
      <c r="B176" s="186"/>
      <c r="D176" s="187" t="s">
        <v>148</v>
      </c>
      <c r="E176" s="188" t="s">
        <v>5</v>
      </c>
      <c r="F176" s="189" t="s">
        <v>419</v>
      </c>
      <c r="H176" s="190">
        <v>270.82100000000003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5" t="s">
        <v>148</v>
      </c>
      <c r="AU176" s="195" t="s">
        <v>88</v>
      </c>
      <c r="AV176" s="11" t="s">
        <v>88</v>
      </c>
      <c r="AW176" s="11" t="s">
        <v>43</v>
      </c>
      <c r="AX176" s="11" t="s">
        <v>24</v>
      </c>
      <c r="AY176" s="195" t="s">
        <v>139</v>
      </c>
    </row>
    <row r="177" spans="2:65" s="1" customFormat="1" ht="38.25" customHeight="1">
      <c r="B177" s="173"/>
      <c r="C177" s="174" t="s">
        <v>535</v>
      </c>
      <c r="D177" s="174" t="s">
        <v>141</v>
      </c>
      <c r="E177" s="175" t="s">
        <v>536</v>
      </c>
      <c r="F177" s="176" t="s">
        <v>537</v>
      </c>
      <c r="G177" s="177" t="s">
        <v>144</v>
      </c>
      <c r="H177" s="178">
        <v>270.82100000000003</v>
      </c>
      <c r="I177" s="179"/>
      <c r="J177" s="180">
        <f>ROUND(I177*H177,2)</f>
        <v>0</v>
      </c>
      <c r="K177" s="176" t="s">
        <v>145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0.02</v>
      </c>
      <c r="R177" s="183">
        <f>Q177*H177</f>
        <v>5.4164200000000005</v>
      </c>
      <c r="S177" s="183">
        <v>0</v>
      </c>
      <c r="T177" s="184">
        <f>S177*H177</f>
        <v>0</v>
      </c>
      <c r="AR177" s="23" t="s">
        <v>146</v>
      </c>
      <c r="AT177" s="23" t="s">
        <v>141</v>
      </c>
      <c r="AU177" s="23" t="s">
        <v>88</v>
      </c>
      <c r="AY177" s="23" t="s">
        <v>139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146</v>
      </c>
      <c r="BM177" s="23" t="s">
        <v>538</v>
      </c>
    </row>
    <row r="178" spans="2:65" s="1" customFormat="1" ht="38.25" customHeight="1">
      <c r="B178" s="173"/>
      <c r="C178" s="174" t="s">
        <v>539</v>
      </c>
      <c r="D178" s="174" t="s">
        <v>141</v>
      </c>
      <c r="E178" s="175" t="s">
        <v>540</v>
      </c>
      <c r="F178" s="176" t="s">
        <v>541</v>
      </c>
      <c r="G178" s="177" t="s">
        <v>144</v>
      </c>
      <c r="H178" s="178">
        <v>270.82100000000003</v>
      </c>
      <c r="I178" s="179"/>
      <c r="J178" s="180">
        <f>ROUND(I178*H178,2)</f>
        <v>0</v>
      </c>
      <c r="K178" s="176" t="s">
        <v>145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AR178" s="23" t="s">
        <v>146</v>
      </c>
      <c r="AT178" s="23" t="s">
        <v>141</v>
      </c>
      <c r="AU178" s="23" t="s">
        <v>88</v>
      </c>
      <c r="AY178" s="23" t="s">
        <v>139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146</v>
      </c>
      <c r="BM178" s="23" t="s">
        <v>542</v>
      </c>
    </row>
    <row r="179" spans="2:65" s="1" customFormat="1" ht="16.5" customHeight="1">
      <c r="B179" s="173"/>
      <c r="C179" s="174" t="s">
        <v>543</v>
      </c>
      <c r="D179" s="174" t="s">
        <v>141</v>
      </c>
      <c r="E179" s="175" t="s">
        <v>544</v>
      </c>
      <c r="F179" s="176" t="s">
        <v>545</v>
      </c>
      <c r="G179" s="177" t="s">
        <v>197</v>
      </c>
      <c r="H179" s="178">
        <v>19.074000000000002</v>
      </c>
      <c r="I179" s="179"/>
      <c r="J179" s="180">
        <f>ROUND(I179*H179,2)</f>
        <v>0</v>
      </c>
      <c r="K179" s="176" t="s">
        <v>145</v>
      </c>
      <c r="L179" s="40"/>
      <c r="M179" s="181" t="s">
        <v>5</v>
      </c>
      <c r="N179" s="182" t="s">
        <v>50</v>
      </c>
      <c r="O179" s="41"/>
      <c r="P179" s="183">
        <f>O179*H179</f>
        <v>0</v>
      </c>
      <c r="Q179" s="183">
        <v>1.0530600000000001</v>
      </c>
      <c r="R179" s="183">
        <f>Q179*H179</f>
        <v>20.086066440000003</v>
      </c>
      <c r="S179" s="183">
        <v>0</v>
      </c>
      <c r="T179" s="184">
        <f>S179*H179</f>
        <v>0</v>
      </c>
      <c r="AR179" s="23" t="s">
        <v>146</v>
      </c>
      <c r="AT179" s="23" t="s">
        <v>141</v>
      </c>
      <c r="AU179" s="23" t="s">
        <v>88</v>
      </c>
      <c r="AY179" s="23" t="s">
        <v>139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24</v>
      </c>
      <c r="BK179" s="185">
        <f>ROUND(I179*H179,2)</f>
        <v>0</v>
      </c>
      <c r="BL179" s="23" t="s">
        <v>146</v>
      </c>
      <c r="BM179" s="23" t="s">
        <v>546</v>
      </c>
    </row>
    <row r="180" spans="2:65" s="11" customFormat="1">
      <c r="B180" s="186"/>
      <c r="D180" s="187" t="s">
        <v>148</v>
      </c>
      <c r="E180" s="188" t="s">
        <v>5</v>
      </c>
      <c r="F180" s="189" t="s">
        <v>547</v>
      </c>
      <c r="H180" s="190">
        <v>19.074000000000002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95" t="s">
        <v>148</v>
      </c>
      <c r="AU180" s="195" t="s">
        <v>88</v>
      </c>
      <c r="AV180" s="11" t="s">
        <v>88</v>
      </c>
      <c r="AW180" s="11" t="s">
        <v>43</v>
      </c>
      <c r="AX180" s="11" t="s">
        <v>24</v>
      </c>
      <c r="AY180" s="195" t="s">
        <v>139</v>
      </c>
    </row>
    <row r="181" spans="2:65" s="1" customFormat="1" ht="25.5" customHeight="1">
      <c r="B181" s="173"/>
      <c r="C181" s="174" t="s">
        <v>548</v>
      </c>
      <c r="D181" s="174" t="s">
        <v>141</v>
      </c>
      <c r="E181" s="175" t="s">
        <v>549</v>
      </c>
      <c r="F181" s="176" t="s">
        <v>550</v>
      </c>
      <c r="G181" s="177" t="s">
        <v>167</v>
      </c>
      <c r="H181" s="178">
        <v>21.6</v>
      </c>
      <c r="I181" s="179"/>
      <c r="J181" s="180">
        <f>ROUND(I181*H181,2)</f>
        <v>0</v>
      </c>
      <c r="K181" s="176" t="s">
        <v>145</v>
      </c>
      <c r="L181" s="40"/>
      <c r="M181" s="181" t="s">
        <v>5</v>
      </c>
      <c r="N181" s="182" t="s">
        <v>50</v>
      </c>
      <c r="O181" s="41"/>
      <c r="P181" s="183">
        <f>O181*H181</f>
        <v>0</v>
      </c>
      <c r="Q181" s="183">
        <v>0.34562999999999999</v>
      </c>
      <c r="R181" s="183">
        <f>Q181*H181</f>
        <v>7.4656080000000005</v>
      </c>
      <c r="S181" s="183">
        <v>0</v>
      </c>
      <c r="T181" s="184">
        <f>S181*H181</f>
        <v>0</v>
      </c>
      <c r="AR181" s="23" t="s">
        <v>146</v>
      </c>
      <c r="AT181" s="23" t="s">
        <v>141</v>
      </c>
      <c r="AU181" s="23" t="s">
        <v>88</v>
      </c>
      <c r="AY181" s="23" t="s">
        <v>139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24</v>
      </c>
      <c r="BK181" s="185">
        <f>ROUND(I181*H181,2)</f>
        <v>0</v>
      </c>
      <c r="BL181" s="23" t="s">
        <v>146</v>
      </c>
      <c r="BM181" s="23" t="s">
        <v>551</v>
      </c>
    </row>
    <row r="182" spans="2:65" s="11" customFormat="1">
      <c r="B182" s="186"/>
      <c r="D182" s="187" t="s">
        <v>148</v>
      </c>
      <c r="E182" s="188" t="s">
        <v>5</v>
      </c>
      <c r="F182" s="189" t="s">
        <v>552</v>
      </c>
      <c r="H182" s="190">
        <v>21.6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95" t="s">
        <v>148</v>
      </c>
      <c r="AU182" s="195" t="s">
        <v>88</v>
      </c>
      <c r="AV182" s="11" t="s">
        <v>88</v>
      </c>
      <c r="AW182" s="11" t="s">
        <v>43</v>
      </c>
      <c r="AX182" s="11" t="s">
        <v>24</v>
      </c>
      <c r="AY182" s="195" t="s">
        <v>139</v>
      </c>
    </row>
    <row r="183" spans="2:65" s="1" customFormat="1" ht="25.5" customHeight="1">
      <c r="B183" s="173"/>
      <c r="C183" s="174" t="s">
        <v>553</v>
      </c>
      <c r="D183" s="174" t="s">
        <v>141</v>
      </c>
      <c r="E183" s="175" t="s">
        <v>554</v>
      </c>
      <c r="F183" s="176" t="s">
        <v>555</v>
      </c>
      <c r="G183" s="177" t="s">
        <v>225</v>
      </c>
      <c r="H183" s="178">
        <v>0</v>
      </c>
      <c r="I183" s="179"/>
      <c r="J183" s="180">
        <f>ROUND(I183*H183,2)</f>
        <v>0</v>
      </c>
      <c r="K183" s="176" t="s">
        <v>145</v>
      </c>
      <c r="L183" s="40"/>
      <c r="M183" s="181" t="s">
        <v>5</v>
      </c>
      <c r="N183" s="182" t="s">
        <v>50</v>
      </c>
      <c r="O183" s="41"/>
      <c r="P183" s="183">
        <f>O183*H183</f>
        <v>0</v>
      </c>
      <c r="Q183" s="183">
        <v>1.6979999999999999E-2</v>
      </c>
      <c r="R183" s="183">
        <f>Q183*H183</f>
        <v>0</v>
      </c>
      <c r="S183" s="183">
        <v>0</v>
      </c>
      <c r="T183" s="184">
        <f>S183*H183</f>
        <v>0</v>
      </c>
      <c r="AR183" s="23" t="s">
        <v>146</v>
      </c>
      <c r="AT183" s="23" t="s">
        <v>141</v>
      </c>
      <c r="AU183" s="23" t="s">
        <v>88</v>
      </c>
      <c r="AY183" s="23" t="s">
        <v>139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24</v>
      </c>
      <c r="BK183" s="185">
        <f>ROUND(I183*H183,2)</f>
        <v>0</v>
      </c>
      <c r="BL183" s="23" t="s">
        <v>146</v>
      </c>
      <c r="BM183" s="23" t="s">
        <v>556</v>
      </c>
    </row>
    <row r="184" spans="2:65" s="1" customFormat="1" ht="16.5" customHeight="1">
      <c r="B184" s="173"/>
      <c r="C184" s="196" t="s">
        <v>557</v>
      </c>
      <c r="D184" s="196" t="s">
        <v>194</v>
      </c>
      <c r="E184" s="197" t="s">
        <v>558</v>
      </c>
      <c r="F184" s="198" t="s">
        <v>559</v>
      </c>
      <c r="G184" s="199" t="s">
        <v>225</v>
      </c>
      <c r="H184" s="200">
        <v>0</v>
      </c>
      <c r="I184" s="201"/>
      <c r="J184" s="202">
        <f>ROUND(I184*H184,2)</f>
        <v>0</v>
      </c>
      <c r="K184" s="198" t="s">
        <v>145</v>
      </c>
      <c r="L184" s="203"/>
      <c r="M184" s="204" t="s">
        <v>5</v>
      </c>
      <c r="N184" s="205" t="s">
        <v>50</v>
      </c>
      <c r="O184" s="41"/>
      <c r="P184" s="183">
        <f>O184*H184</f>
        <v>0</v>
      </c>
      <c r="Q184" s="183">
        <v>1.0800000000000001E-2</v>
      </c>
      <c r="R184" s="183">
        <f>Q184*H184</f>
        <v>0</v>
      </c>
      <c r="S184" s="183">
        <v>0</v>
      </c>
      <c r="T184" s="184">
        <f>S184*H184</f>
        <v>0</v>
      </c>
      <c r="AR184" s="23" t="s">
        <v>173</v>
      </c>
      <c r="AT184" s="23" t="s">
        <v>194</v>
      </c>
      <c r="AU184" s="23" t="s">
        <v>88</v>
      </c>
      <c r="AY184" s="23" t="s">
        <v>139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146</v>
      </c>
      <c r="BM184" s="23" t="s">
        <v>560</v>
      </c>
    </row>
    <row r="185" spans="2:65" s="1" customFormat="1" ht="25.5" customHeight="1">
      <c r="B185" s="173"/>
      <c r="C185" s="174" t="s">
        <v>561</v>
      </c>
      <c r="D185" s="174" t="s">
        <v>141</v>
      </c>
      <c r="E185" s="175" t="s">
        <v>562</v>
      </c>
      <c r="F185" s="176" t="s">
        <v>563</v>
      </c>
      <c r="G185" s="177" t="s">
        <v>209</v>
      </c>
      <c r="H185" s="178">
        <v>201</v>
      </c>
      <c r="I185" s="179"/>
      <c r="J185" s="180">
        <f>ROUND(I185*H185,2)</f>
        <v>0</v>
      </c>
      <c r="K185" s="176" t="s">
        <v>145</v>
      </c>
      <c r="L185" s="40"/>
      <c r="M185" s="181" t="s">
        <v>5</v>
      </c>
      <c r="N185" s="182" t="s">
        <v>50</v>
      </c>
      <c r="O185" s="41"/>
      <c r="P185" s="183">
        <f>O185*H185</f>
        <v>0</v>
      </c>
      <c r="Q185" s="183">
        <v>1.115E-2</v>
      </c>
      <c r="R185" s="183">
        <f>Q185*H185</f>
        <v>2.2411500000000002</v>
      </c>
      <c r="S185" s="183">
        <v>0</v>
      </c>
      <c r="T185" s="184">
        <f>S185*H185</f>
        <v>0</v>
      </c>
      <c r="AR185" s="23" t="s">
        <v>146</v>
      </c>
      <c r="AT185" s="23" t="s">
        <v>141</v>
      </c>
      <c r="AU185" s="23" t="s">
        <v>88</v>
      </c>
      <c r="AY185" s="23" t="s">
        <v>139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24</v>
      </c>
      <c r="BK185" s="185">
        <f>ROUND(I185*H185,2)</f>
        <v>0</v>
      </c>
      <c r="BL185" s="23" t="s">
        <v>146</v>
      </c>
      <c r="BM185" s="23" t="s">
        <v>564</v>
      </c>
    </row>
    <row r="186" spans="2:65" s="1" customFormat="1" ht="16.5" customHeight="1">
      <c r="B186" s="173"/>
      <c r="C186" s="196" t="s">
        <v>565</v>
      </c>
      <c r="D186" s="196" t="s">
        <v>194</v>
      </c>
      <c r="E186" s="197" t="s">
        <v>566</v>
      </c>
      <c r="F186" s="198" t="s">
        <v>567</v>
      </c>
      <c r="G186" s="199" t="s">
        <v>225</v>
      </c>
      <c r="H186" s="200">
        <v>402</v>
      </c>
      <c r="I186" s="201"/>
      <c r="J186" s="202">
        <f>ROUND(I186*H186,2)</f>
        <v>0</v>
      </c>
      <c r="K186" s="198" t="s">
        <v>145</v>
      </c>
      <c r="L186" s="203"/>
      <c r="M186" s="204" t="s">
        <v>5</v>
      </c>
      <c r="N186" s="205" t="s">
        <v>50</v>
      </c>
      <c r="O186" s="41"/>
      <c r="P186" s="183">
        <f>O186*H186</f>
        <v>0</v>
      </c>
      <c r="Q186" s="183">
        <v>1.7000000000000001E-2</v>
      </c>
      <c r="R186" s="183">
        <f>Q186*H186</f>
        <v>6.8340000000000005</v>
      </c>
      <c r="S186" s="183">
        <v>0</v>
      </c>
      <c r="T186" s="184">
        <f>S186*H186</f>
        <v>0</v>
      </c>
      <c r="AR186" s="23" t="s">
        <v>173</v>
      </c>
      <c r="AT186" s="23" t="s">
        <v>194</v>
      </c>
      <c r="AU186" s="23" t="s">
        <v>88</v>
      </c>
      <c r="AY186" s="23" t="s">
        <v>139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24</v>
      </c>
      <c r="BK186" s="185">
        <f>ROUND(I186*H186,2)</f>
        <v>0</v>
      </c>
      <c r="BL186" s="23" t="s">
        <v>146</v>
      </c>
      <c r="BM186" s="23" t="s">
        <v>568</v>
      </c>
    </row>
    <row r="187" spans="2:65" s="11" customFormat="1">
      <c r="B187" s="186"/>
      <c r="D187" s="206" t="s">
        <v>148</v>
      </c>
      <c r="F187" s="207" t="s">
        <v>569</v>
      </c>
      <c r="H187" s="208">
        <v>402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148</v>
      </c>
      <c r="AU187" s="195" t="s">
        <v>88</v>
      </c>
      <c r="AV187" s="11" t="s">
        <v>88</v>
      </c>
      <c r="AW187" s="11" t="s">
        <v>6</v>
      </c>
      <c r="AX187" s="11" t="s">
        <v>24</v>
      </c>
      <c r="AY187" s="195" t="s">
        <v>139</v>
      </c>
    </row>
    <row r="188" spans="2:65" s="10" customFormat="1" ht="29.85" customHeight="1">
      <c r="B188" s="159"/>
      <c r="D188" s="170" t="s">
        <v>78</v>
      </c>
      <c r="E188" s="171" t="s">
        <v>177</v>
      </c>
      <c r="F188" s="171" t="s">
        <v>321</v>
      </c>
      <c r="I188" s="162"/>
      <c r="J188" s="172">
        <f>BK188</f>
        <v>0</v>
      </c>
      <c r="L188" s="159"/>
      <c r="M188" s="164"/>
      <c r="N188" s="165"/>
      <c r="O188" s="165"/>
      <c r="P188" s="166">
        <f>SUM(P189:P201)</f>
        <v>0</v>
      </c>
      <c r="Q188" s="165"/>
      <c r="R188" s="166">
        <f>SUM(R189:R201)</f>
        <v>0.16183999999999998</v>
      </c>
      <c r="S188" s="165"/>
      <c r="T188" s="167">
        <f>SUM(T189:T201)</f>
        <v>0</v>
      </c>
      <c r="AR188" s="160" t="s">
        <v>24</v>
      </c>
      <c r="AT188" s="168" t="s">
        <v>78</v>
      </c>
      <c r="AU188" s="168" t="s">
        <v>24</v>
      </c>
      <c r="AY188" s="160" t="s">
        <v>139</v>
      </c>
      <c r="BK188" s="169">
        <f>SUM(BK189:BK201)</f>
        <v>0</v>
      </c>
    </row>
    <row r="189" spans="2:65" s="1" customFormat="1" ht="25.5" customHeight="1">
      <c r="B189" s="173"/>
      <c r="C189" s="174" t="s">
        <v>570</v>
      </c>
      <c r="D189" s="174" t="s">
        <v>141</v>
      </c>
      <c r="E189" s="175" t="s">
        <v>571</v>
      </c>
      <c r="F189" s="176" t="s">
        <v>572</v>
      </c>
      <c r="G189" s="177" t="s">
        <v>209</v>
      </c>
      <c r="H189" s="178">
        <v>146</v>
      </c>
      <c r="I189" s="179"/>
      <c r="J189" s="180">
        <f>ROUND(I189*H189,2)</f>
        <v>0</v>
      </c>
      <c r="K189" s="176" t="s">
        <v>145</v>
      </c>
      <c r="L189" s="40"/>
      <c r="M189" s="181" t="s">
        <v>5</v>
      </c>
      <c r="N189" s="182" t="s">
        <v>50</v>
      </c>
      <c r="O189" s="4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3" t="s">
        <v>146</v>
      </c>
      <c r="AT189" s="23" t="s">
        <v>141</v>
      </c>
      <c r="AU189" s="23" t="s">
        <v>88</v>
      </c>
      <c r="AY189" s="23" t="s">
        <v>139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146</v>
      </c>
      <c r="BM189" s="23" t="s">
        <v>573</v>
      </c>
    </row>
    <row r="190" spans="2:65" s="1" customFormat="1" ht="38.25" customHeight="1">
      <c r="B190" s="173"/>
      <c r="C190" s="174" t="s">
        <v>574</v>
      </c>
      <c r="D190" s="174" t="s">
        <v>141</v>
      </c>
      <c r="E190" s="175" t="s">
        <v>575</v>
      </c>
      <c r="F190" s="176" t="s">
        <v>576</v>
      </c>
      <c r="G190" s="177" t="s">
        <v>167</v>
      </c>
      <c r="H190" s="178">
        <v>1465.2</v>
      </c>
      <c r="I190" s="179"/>
      <c r="J190" s="180">
        <f>ROUND(I190*H190,2)</f>
        <v>0</v>
      </c>
      <c r="K190" s="176" t="s">
        <v>145</v>
      </c>
      <c r="L190" s="40"/>
      <c r="M190" s="181" t="s">
        <v>5</v>
      </c>
      <c r="N190" s="182" t="s">
        <v>50</v>
      </c>
      <c r="O190" s="41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AR190" s="23" t="s">
        <v>146</v>
      </c>
      <c r="AT190" s="23" t="s">
        <v>141</v>
      </c>
      <c r="AU190" s="23" t="s">
        <v>88</v>
      </c>
      <c r="AY190" s="23" t="s">
        <v>139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24</v>
      </c>
      <c r="BK190" s="185">
        <f>ROUND(I190*H190,2)</f>
        <v>0</v>
      </c>
      <c r="BL190" s="23" t="s">
        <v>146</v>
      </c>
      <c r="BM190" s="23" t="s">
        <v>577</v>
      </c>
    </row>
    <row r="191" spans="2:65" s="11" customFormat="1">
      <c r="B191" s="186"/>
      <c r="D191" s="187" t="s">
        <v>148</v>
      </c>
      <c r="E191" s="188" t="s">
        <v>5</v>
      </c>
      <c r="F191" s="189" t="s">
        <v>578</v>
      </c>
      <c r="H191" s="190">
        <v>1465.2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148</v>
      </c>
      <c r="AU191" s="195" t="s">
        <v>88</v>
      </c>
      <c r="AV191" s="11" t="s">
        <v>88</v>
      </c>
      <c r="AW191" s="11" t="s">
        <v>43</v>
      </c>
      <c r="AX191" s="11" t="s">
        <v>24</v>
      </c>
      <c r="AY191" s="195" t="s">
        <v>139</v>
      </c>
    </row>
    <row r="192" spans="2:65" s="1" customFormat="1" ht="38.25" customHeight="1">
      <c r="B192" s="173"/>
      <c r="C192" s="174" t="s">
        <v>579</v>
      </c>
      <c r="D192" s="174" t="s">
        <v>141</v>
      </c>
      <c r="E192" s="175" t="s">
        <v>580</v>
      </c>
      <c r="F192" s="176" t="s">
        <v>581</v>
      </c>
      <c r="G192" s="177" t="s">
        <v>167</v>
      </c>
      <c r="H192" s="178">
        <v>58608</v>
      </c>
      <c r="I192" s="179"/>
      <c r="J192" s="180">
        <f>ROUND(I192*H192,2)</f>
        <v>0</v>
      </c>
      <c r="K192" s="176" t="s">
        <v>145</v>
      </c>
      <c r="L192" s="40"/>
      <c r="M192" s="181" t="s">
        <v>5</v>
      </c>
      <c r="N192" s="182" t="s">
        <v>50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146</v>
      </c>
      <c r="AT192" s="23" t="s">
        <v>141</v>
      </c>
      <c r="AU192" s="23" t="s">
        <v>88</v>
      </c>
      <c r="AY192" s="23" t="s">
        <v>139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146</v>
      </c>
      <c r="BM192" s="23" t="s">
        <v>582</v>
      </c>
    </row>
    <row r="193" spans="2:65" s="11" customFormat="1">
      <c r="B193" s="186"/>
      <c r="D193" s="187" t="s">
        <v>148</v>
      </c>
      <c r="F193" s="189" t="s">
        <v>583</v>
      </c>
      <c r="H193" s="190">
        <v>58608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5" t="s">
        <v>148</v>
      </c>
      <c r="AU193" s="195" t="s">
        <v>88</v>
      </c>
      <c r="AV193" s="11" t="s">
        <v>88</v>
      </c>
      <c r="AW193" s="11" t="s">
        <v>6</v>
      </c>
      <c r="AX193" s="11" t="s">
        <v>24</v>
      </c>
      <c r="AY193" s="195" t="s">
        <v>139</v>
      </c>
    </row>
    <row r="194" spans="2:65" s="1" customFormat="1" ht="38.25" customHeight="1">
      <c r="B194" s="173"/>
      <c r="C194" s="174" t="s">
        <v>584</v>
      </c>
      <c r="D194" s="174" t="s">
        <v>141</v>
      </c>
      <c r="E194" s="175" t="s">
        <v>585</v>
      </c>
      <c r="F194" s="176" t="s">
        <v>586</v>
      </c>
      <c r="G194" s="177" t="s">
        <v>167</v>
      </c>
      <c r="H194" s="178">
        <v>1465.2</v>
      </c>
      <c r="I194" s="179"/>
      <c r="J194" s="180">
        <f>ROUND(I194*H194,2)</f>
        <v>0</v>
      </c>
      <c r="K194" s="176" t="s">
        <v>145</v>
      </c>
      <c r="L194" s="40"/>
      <c r="M194" s="181" t="s">
        <v>5</v>
      </c>
      <c r="N194" s="182" t="s">
        <v>50</v>
      </c>
      <c r="O194" s="41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23" t="s">
        <v>146</v>
      </c>
      <c r="AT194" s="23" t="s">
        <v>141</v>
      </c>
      <c r="AU194" s="23" t="s">
        <v>88</v>
      </c>
      <c r="AY194" s="23" t="s">
        <v>139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24</v>
      </c>
      <c r="BK194" s="185">
        <f>ROUND(I194*H194,2)</f>
        <v>0</v>
      </c>
      <c r="BL194" s="23" t="s">
        <v>146</v>
      </c>
      <c r="BM194" s="23" t="s">
        <v>587</v>
      </c>
    </row>
    <row r="195" spans="2:65" s="1" customFormat="1" ht="25.5" customHeight="1">
      <c r="B195" s="173"/>
      <c r="C195" s="174" t="s">
        <v>588</v>
      </c>
      <c r="D195" s="174" t="s">
        <v>141</v>
      </c>
      <c r="E195" s="175" t="s">
        <v>589</v>
      </c>
      <c r="F195" s="176" t="s">
        <v>590</v>
      </c>
      <c r="G195" s="177" t="s">
        <v>167</v>
      </c>
      <c r="H195" s="178">
        <v>368</v>
      </c>
      <c r="I195" s="179"/>
      <c r="J195" s="180">
        <f>ROUND(I195*H195,2)</f>
        <v>0</v>
      </c>
      <c r="K195" s="176" t="s">
        <v>145</v>
      </c>
      <c r="L195" s="40"/>
      <c r="M195" s="181" t="s">
        <v>5</v>
      </c>
      <c r="N195" s="182" t="s">
        <v>50</v>
      </c>
      <c r="O195" s="41"/>
      <c r="P195" s="183">
        <f>O195*H195</f>
        <v>0</v>
      </c>
      <c r="Q195" s="183">
        <v>1.2999999999999999E-4</v>
      </c>
      <c r="R195" s="183">
        <f>Q195*H195</f>
        <v>4.7839999999999994E-2</v>
      </c>
      <c r="S195" s="183">
        <v>0</v>
      </c>
      <c r="T195" s="184">
        <f>S195*H195</f>
        <v>0</v>
      </c>
      <c r="AR195" s="23" t="s">
        <v>146</v>
      </c>
      <c r="AT195" s="23" t="s">
        <v>141</v>
      </c>
      <c r="AU195" s="23" t="s">
        <v>88</v>
      </c>
      <c r="AY195" s="23" t="s">
        <v>139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146</v>
      </c>
      <c r="BM195" s="23" t="s">
        <v>591</v>
      </c>
    </row>
    <row r="196" spans="2:65" s="1" customFormat="1" ht="25.5" customHeight="1">
      <c r="B196" s="173"/>
      <c r="C196" s="174" t="s">
        <v>592</v>
      </c>
      <c r="D196" s="174" t="s">
        <v>141</v>
      </c>
      <c r="E196" s="175" t="s">
        <v>593</v>
      </c>
      <c r="F196" s="176" t="s">
        <v>594</v>
      </c>
      <c r="G196" s="177" t="s">
        <v>167</v>
      </c>
      <c r="H196" s="178">
        <v>1805.4749999999999</v>
      </c>
      <c r="I196" s="179"/>
      <c r="J196" s="180">
        <f>ROUND(I196*H196,2)</f>
        <v>0</v>
      </c>
      <c r="K196" s="176" t="s">
        <v>145</v>
      </c>
      <c r="L196" s="40"/>
      <c r="M196" s="181" t="s">
        <v>5</v>
      </c>
      <c r="N196" s="182" t="s">
        <v>50</v>
      </c>
      <c r="O196" s="41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AR196" s="23" t="s">
        <v>146</v>
      </c>
      <c r="AT196" s="23" t="s">
        <v>141</v>
      </c>
      <c r="AU196" s="23" t="s">
        <v>88</v>
      </c>
      <c r="AY196" s="23" t="s">
        <v>139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24</v>
      </c>
      <c r="BK196" s="185">
        <f>ROUND(I196*H196,2)</f>
        <v>0</v>
      </c>
      <c r="BL196" s="23" t="s">
        <v>146</v>
      </c>
      <c r="BM196" s="23" t="s">
        <v>595</v>
      </c>
    </row>
    <row r="197" spans="2:65" s="11" customFormat="1">
      <c r="B197" s="186"/>
      <c r="D197" s="187" t="s">
        <v>148</v>
      </c>
      <c r="E197" s="188" t="s">
        <v>5</v>
      </c>
      <c r="F197" s="189" t="s">
        <v>596</v>
      </c>
      <c r="H197" s="190">
        <v>1805.4749999999999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95" t="s">
        <v>148</v>
      </c>
      <c r="AU197" s="195" t="s">
        <v>88</v>
      </c>
      <c r="AV197" s="11" t="s">
        <v>88</v>
      </c>
      <c r="AW197" s="11" t="s">
        <v>43</v>
      </c>
      <c r="AX197" s="11" t="s">
        <v>24</v>
      </c>
      <c r="AY197" s="195" t="s">
        <v>139</v>
      </c>
    </row>
    <row r="198" spans="2:65" s="1" customFormat="1" ht="16.5" customHeight="1">
      <c r="B198" s="173"/>
      <c r="C198" s="174" t="s">
        <v>597</v>
      </c>
      <c r="D198" s="174" t="s">
        <v>141</v>
      </c>
      <c r="E198" s="175" t="s">
        <v>598</v>
      </c>
      <c r="F198" s="176" t="s">
        <v>599</v>
      </c>
      <c r="G198" s="177" t="s">
        <v>225</v>
      </c>
      <c r="H198" s="178">
        <v>5</v>
      </c>
      <c r="I198" s="179"/>
      <c r="J198" s="180">
        <f>ROUND(I198*H198,2)</f>
        <v>0</v>
      </c>
      <c r="K198" s="176" t="s">
        <v>5</v>
      </c>
      <c r="L198" s="40"/>
      <c r="M198" s="181" t="s">
        <v>5</v>
      </c>
      <c r="N198" s="182" t="s">
        <v>50</v>
      </c>
      <c r="O198" s="41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23" t="s">
        <v>146</v>
      </c>
      <c r="AT198" s="23" t="s">
        <v>141</v>
      </c>
      <c r="AU198" s="23" t="s">
        <v>88</v>
      </c>
      <c r="AY198" s="23" t="s">
        <v>139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146</v>
      </c>
      <c r="BM198" s="23" t="s">
        <v>600</v>
      </c>
    </row>
    <row r="199" spans="2:65" s="1" customFormat="1" ht="16.5" customHeight="1">
      <c r="B199" s="173"/>
      <c r="C199" s="196" t="s">
        <v>601</v>
      </c>
      <c r="D199" s="196" t="s">
        <v>194</v>
      </c>
      <c r="E199" s="197" t="s">
        <v>602</v>
      </c>
      <c r="F199" s="198" t="s">
        <v>603</v>
      </c>
      <c r="G199" s="199" t="s">
        <v>225</v>
      </c>
      <c r="H199" s="200">
        <v>5</v>
      </c>
      <c r="I199" s="201"/>
      <c r="J199" s="202">
        <f>ROUND(I199*H199,2)</f>
        <v>0</v>
      </c>
      <c r="K199" s="198" t="s">
        <v>145</v>
      </c>
      <c r="L199" s="203"/>
      <c r="M199" s="204" t="s">
        <v>5</v>
      </c>
      <c r="N199" s="205" t="s">
        <v>50</v>
      </c>
      <c r="O199" s="41"/>
      <c r="P199" s="183">
        <f>O199*H199</f>
        <v>0</v>
      </c>
      <c r="Q199" s="183">
        <v>0.01</v>
      </c>
      <c r="R199" s="183">
        <f>Q199*H199</f>
        <v>0.05</v>
      </c>
      <c r="S199" s="183">
        <v>0</v>
      </c>
      <c r="T199" s="184">
        <f>S199*H199</f>
        <v>0</v>
      </c>
      <c r="AR199" s="23" t="s">
        <v>173</v>
      </c>
      <c r="AT199" s="23" t="s">
        <v>194</v>
      </c>
      <c r="AU199" s="23" t="s">
        <v>88</v>
      </c>
      <c r="AY199" s="23" t="s">
        <v>139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24</v>
      </c>
      <c r="BK199" s="185">
        <f>ROUND(I199*H199,2)</f>
        <v>0</v>
      </c>
      <c r="BL199" s="23" t="s">
        <v>146</v>
      </c>
      <c r="BM199" s="23" t="s">
        <v>604</v>
      </c>
    </row>
    <row r="200" spans="2:65" s="1" customFormat="1" ht="38.25" customHeight="1">
      <c r="B200" s="173"/>
      <c r="C200" s="174" t="s">
        <v>605</v>
      </c>
      <c r="D200" s="174" t="s">
        <v>141</v>
      </c>
      <c r="E200" s="175" t="s">
        <v>606</v>
      </c>
      <c r="F200" s="176" t="s">
        <v>607</v>
      </c>
      <c r="G200" s="177" t="s">
        <v>400</v>
      </c>
      <c r="H200" s="178">
        <v>256</v>
      </c>
      <c r="I200" s="179"/>
      <c r="J200" s="180">
        <f>ROUND(I200*H200,2)</f>
        <v>0</v>
      </c>
      <c r="K200" s="176" t="s">
        <v>145</v>
      </c>
      <c r="L200" s="40"/>
      <c r="M200" s="181" t="s">
        <v>5</v>
      </c>
      <c r="N200" s="182" t="s">
        <v>50</v>
      </c>
      <c r="O200" s="41"/>
      <c r="P200" s="183">
        <f>O200*H200</f>
        <v>0</v>
      </c>
      <c r="Q200" s="183">
        <v>2.5000000000000001E-4</v>
      </c>
      <c r="R200" s="183">
        <f>Q200*H200</f>
        <v>6.4000000000000001E-2</v>
      </c>
      <c r="S200" s="183">
        <v>0</v>
      </c>
      <c r="T200" s="184">
        <f>S200*H200</f>
        <v>0</v>
      </c>
      <c r="AR200" s="23" t="s">
        <v>146</v>
      </c>
      <c r="AT200" s="23" t="s">
        <v>141</v>
      </c>
      <c r="AU200" s="23" t="s">
        <v>88</v>
      </c>
      <c r="AY200" s="23" t="s">
        <v>139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146</v>
      </c>
      <c r="BM200" s="23" t="s">
        <v>608</v>
      </c>
    </row>
    <row r="201" spans="2:65" s="1" customFormat="1" ht="16.5" customHeight="1">
      <c r="B201" s="173"/>
      <c r="C201" s="196" t="s">
        <v>609</v>
      </c>
      <c r="D201" s="196" t="s">
        <v>194</v>
      </c>
      <c r="E201" s="197" t="s">
        <v>610</v>
      </c>
      <c r="F201" s="198" t="s">
        <v>611</v>
      </c>
      <c r="G201" s="199" t="s">
        <v>400</v>
      </c>
      <c r="H201" s="200">
        <v>256</v>
      </c>
      <c r="I201" s="201"/>
      <c r="J201" s="202">
        <f>ROUND(I201*H201,2)</f>
        <v>0</v>
      </c>
      <c r="K201" s="198" t="s">
        <v>5</v>
      </c>
      <c r="L201" s="203"/>
      <c r="M201" s="204" t="s">
        <v>5</v>
      </c>
      <c r="N201" s="205" t="s">
        <v>50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173</v>
      </c>
      <c r="AT201" s="23" t="s">
        <v>194</v>
      </c>
      <c r="AU201" s="23" t="s">
        <v>88</v>
      </c>
      <c r="AY201" s="23" t="s">
        <v>139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24</v>
      </c>
      <c r="BK201" s="185">
        <f>ROUND(I201*H201,2)</f>
        <v>0</v>
      </c>
      <c r="BL201" s="23" t="s">
        <v>146</v>
      </c>
      <c r="BM201" s="23" t="s">
        <v>612</v>
      </c>
    </row>
    <row r="202" spans="2:65" s="10" customFormat="1" ht="29.85" customHeight="1">
      <c r="B202" s="159"/>
      <c r="D202" s="170" t="s">
        <v>78</v>
      </c>
      <c r="E202" s="171" t="s">
        <v>613</v>
      </c>
      <c r="F202" s="171" t="s">
        <v>614</v>
      </c>
      <c r="I202" s="162"/>
      <c r="J202" s="172">
        <f>BK202</f>
        <v>0</v>
      </c>
      <c r="L202" s="159"/>
      <c r="M202" s="164"/>
      <c r="N202" s="165"/>
      <c r="O202" s="165"/>
      <c r="P202" s="166">
        <f>SUM(P203:P206)</f>
        <v>0</v>
      </c>
      <c r="Q202" s="165"/>
      <c r="R202" s="166">
        <f>SUM(R203:R206)</f>
        <v>0</v>
      </c>
      <c r="S202" s="165"/>
      <c r="T202" s="167">
        <f>SUM(T203:T206)</f>
        <v>0</v>
      </c>
      <c r="AR202" s="160" t="s">
        <v>24</v>
      </c>
      <c r="AT202" s="168" t="s">
        <v>78</v>
      </c>
      <c r="AU202" s="168" t="s">
        <v>24</v>
      </c>
      <c r="AY202" s="160" t="s">
        <v>139</v>
      </c>
      <c r="BK202" s="169">
        <f>SUM(BK203:BK206)</f>
        <v>0</v>
      </c>
    </row>
    <row r="203" spans="2:65" s="1" customFormat="1" ht="25.5" customHeight="1">
      <c r="B203" s="173"/>
      <c r="C203" s="174" t="s">
        <v>615</v>
      </c>
      <c r="D203" s="174" t="s">
        <v>141</v>
      </c>
      <c r="E203" s="175" t="s">
        <v>616</v>
      </c>
      <c r="F203" s="176" t="s">
        <v>617</v>
      </c>
      <c r="G203" s="177" t="s">
        <v>197</v>
      </c>
      <c r="H203" s="178">
        <v>1218.346</v>
      </c>
      <c r="I203" s="179"/>
      <c r="J203" s="180">
        <f>ROUND(I203*H203,2)</f>
        <v>0</v>
      </c>
      <c r="K203" s="176" t="s">
        <v>145</v>
      </c>
      <c r="L203" s="40"/>
      <c r="M203" s="181" t="s">
        <v>5</v>
      </c>
      <c r="N203" s="182" t="s">
        <v>50</v>
      </c>
      <c r="O203" s="41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AR203" s="23" t="s">
        <v>146</v>
      </c>
      <c r="AT203" s="23" t="s">
        <v>141</v>
      </c>
      <c r="AU203" s="23" t="s">
        <v>88</v>
      </c>
      <c r="AY203" s="23" t="s">
        <v>139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24</v>
      </c>
      <c r="BK203" s="185">
        <f>ROUND(I203*H203,2)</f>
        <v>0</v>
      </c>
      <c r="BL203" s="23" t="s">
        <v>146</v>
      </c>
      <c r="BM203" s="23" t="s">
        <v>618</v>
      </c>
    </row>
    <row r="204" spans="2:65" s="1" customFormat="1" ht="25.5" customHeight="1">
      <c r="B204" s="173"/>
      <c r="C204" s="174" t="s">
        <v>619</v>
      </c>
      <c r="D204" s="174" t="s">
        <v>141</v>
      </c>
      <c r="E204" s="175" t="s">
        <v>620</v>
      </c>
      <c r="F204" s="176" t="s">
        <v>621</v>
      </c>
      <c r="G204" s="177" t="s">
        <v>197</v>
      </c>
      <c r="H204" s="178">
        <v>6091.73</v>
      </c>
      <c r="I204" s="179"/>
      <c r="J204" s="180">
        <f>ROUND(I204*H204,2)</f>
        <v>0</v>
      </c>
      <c r="K204" s="176" t="s">
        <v>145</v>
      </c>
      <c r="L204" s="40"/>
      <c r="M204" s="181" t="s">
        <v>5</v>
      </c>
      <c r="N204" s="182" t="s">
        <v>50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146</v>
      </c>
      <c r="AT204" s="23" t="s">
        <v>141</v>
      </c>
      <c r="AU204" s="23" t="s">
        <v>88</v>
      </c>
      <c r="AY204" s="23" t="s">
        <v>139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146</v>
      </c>
      <c r="BM204" s="23" t="s">
        <v>622</v>
      </c>
    </row>
    <row r="205" spans="2:65" s="11" customFormat="1">
      <c r="B205" s="186"/>
      <c r="D205" s="187" t="s">
        <v>148</v>
      </c>
      <c r="F205" s="189" t="s">
        <v>623</v>
      </c>
      <c r="H205" s="190">
        <v>6091.73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5" t="s">
        <v>148</v>
      </c>
      <c r="AU205" s="195" t="s">
        <v>88</v>
      </c>
      <c r="AV205" s="11" t="s">
        <v>88</v>
      </c>
      <c r="AW205" s="11" t="s">
        <v>6</v>
      </c>
      <c r="AX205" s="11" t="s">
        <v>24</v>
      </c>
      <c r="AY205" s="195" t="s">
        <v>139</v>
      </c>
    </row>
    <row r="206" spans="2:65" s="1" customFormat="1" ht="25.5" customHeight="1">
      <c r="B206" s="173"/>
      <c r="C206" s="174" t="s">
        <v>624</v>
      </c>
      <c r="D206" s="174" t="s">
        <v>141</v>
      </c>
      <c r="E206" s="175" t="s">
        <v>625</v>
      </c>
      <c r="F206" s="176" t="s">
        <v>626</v>
      </c>
      <c r="G206" s="177" t="s">
        <v>197</v>
      </c>
      <c r="H206" s="178">
        <v>537.70600000000002</v>
      </c>
      <c r="I206" s="179"/>
      <c r="J206" s="180">
        <f>ROUND(I206*H206,2)</f>
        <v>0</v>
      </c>
      <c r="K206" s="176" t="s">
        <v>145</v>
      </c>
      <c r="L206" s="40"/>
      <c r="M206" s="181" t="s">
        <v>5</v>
      </c>
      <c r="N206" s="182" t="s">
        <v>50</v>
      </c>
      <c r="O206" s="41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3" t="s">
        <v>146</v>
      </c>
      <c r="AT206" s="23" t="s">
        <v>141</v>
      </c>
      <c r="AU206" s="23" t="s">
        <v>88</v>
      </c>
      <c r="AY206" s="23" t="s">
        <v>139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146</v>
      </c>
      <c r="BM206" s="23" t="s">
        <v>627</v>
      </c>
    </row>
    <row r="207" spans="2:65" s="10" customFormat="1" ht="29.85" customHeight="1">
      <c r="B207" s="159"/>
      <c r="D207" s="170" t="s">
        <v>78</v>
      </c>
      <c r="E207" s="171" t="s">
        <v>326</v>
      </c>
      <c r="F207" s="171" t="s">
        <v>327</v>
      </c>
      <c r="I207" s="162"/>
      <c r="J207" s="172">
        <f>BK207</f>
        <v>0</v>
      </c>
      <c r="L207" s="159"/>
      <c r="M207" s="164"/>
      <c r="N207" s="165"/>
      <c r="O207" s="165"/>
      <c r="P207" s="166">
        <f>P208</f>
        <v>0</v>
      </c>
      <c r="Q207" s="165"/>
      <c r="R207" s="166">
        <f>R208</f>
        <v>0</v>
      </c>
      <c r="S207" s="165"/>
      <c r="T207" s="167">
        <f>T208</f>
        <v>0</v>
      </c>
      <c r="AR207" s="160" t="s">
        <v>24</v>
      </c>
      <c r="AT207" s="168" t="s">
        <v>78</v>
      </c>
      <c r="AU207" s="168" t="s">
        <v>24</v>
      </c>
      <c r="AY207" s="160" t="s">
        <v>139</v>
      </c>
      <c r="BK207" s="169">
        <f>BK208</f>
        <v>0</v>
      </c>
    </row>
    <row r="208" spans="2:65" s="1" customFormat="1" ht="38.25" customHeight="1">
      <c r="B208" s="173"/>
      <c r="C208" s="373" t="s">
        <v>628</v>
      </c>
      <c r="D208" s="373" t="s">
        <v>141</v>
      </c>
      <c r="E208" s="175" t="s">
        <v>629</v>
      </c>
      <c r="F208" s="176" t="s">
        <v>630</v>
      </c>
      <c r="G208" s="177" t="s">
        <v>197</v>
      </c>
      <c r="H208" s="178">
        <v>2568.9389999999999</v>
      </c>
      <c r="I208" s="179"/>
      <c r="J208" s="180">
        <f>ROUND(I208*H208,2)</f>
        <v>0</v>
      </c>
      <c r="K208" s="176" t="s">
        <v>145</v>
      </c>
      <c r="L208" s="40"/>
      <c r="M208" s="181" t="s">
        <v>5</v>
      </c>
      <c r="N208" s="182" t="s">
        <v>50</v>
      </c>
      <c r="O208" s="41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AR208" s="23" t="s">
        <v>146</v>
      </c>
      <c r="AT208" s="23" t="s">
        <v>141</v>
      </c>
      <c r="AU208" s="23" t="s">
        <v>88</v>
      </c>
      <c r="AY208" s="23" t="s">
        <v>139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24</v>
      </c>
      <c r="BK208" s="185">
        <f>ROUND(I208*H208,2)</f>
        <v>0</v>
      </c>
      <c r="BL208" s="23" t="s">
        <v>146</v>
      </c>
      <c r="BM208" s="23" t="s">
        <v>631</v>
      </c>
    </row>
    <row r="209" spans="2:65" s="10" customFormat="1" ht="37.35" customHeight="1">
      <c r="B209" s="159"/>
      <c r="D209" s="160" t="s">
        <v>78</v>
      </c>
      <c r="E209" s="161" t="s">
        <v>632</v>
      </c>
      <c r="F209" s="161" t="s">
        <v>633</v>
      </c>
      <c r="I209" s="162"/>
      <c r="J209" s="163">
        <f>BK209</f>
        <v>0</v>
      </c>
      <c r="L209" s="159"/>
      <c r="M209" s="164"/>
      <c r="N209" s="165"/>
      <c r="O209" s="165"/>
      <c r="P209" s="166">
        <f>P210+P235+P237+P241+P243+P249+P258+P266</f>
        <v>0</v>
      </c>
      <c r="Q209" s="165"/>
      <c r="R209" s="166">
        <f>R210+R235+R237+R241+R243+R249+R258+R266</f>
        <v>16.839235800000001</v>
      </c>
      <c r="S209" s="165"/>
      <c r="T209" s="167">
        <f>T210+T235+T237+T241+T243+T249+T258+T266</f>
        <v>0</v>
      </c>
      <c r="AR209" s="160" t="s">
        <v>88</v>
      </c>
      <c r="AT209" s="168" t="s">
        <v>78</v>
      </c>
      <c r="AU209" s="168" t="s">
        <v>79</v>
      </c>
      <c r="AY209" s="160" t="s">
        <v>139</v>
      </c>
      <c r="BK209" s="169">
        <f>BK210+BK235+BK237+BK241+BK243+BK249+BK258+BK266</f>
        <v>0</v>
      </c>
    </row>
    <row r="210" spans="2:65" s="10" customFormat="1" ht="19.899999999999999" customHeight="1">
      <c r="B210" s="159"/>
      <c r="D210" s="170" t="s">
        <v>78</v>
      </c>
      <c r="E210" s="171" t="s">
        <v>634</v>
      </c>
      <c r="F210" s="171" t="s">
        <v>635</v>
      </c>
      <c r="I210" s="162"/>
      <c r="J210" s="172">
        <f>BK210</f>
        <v>0</v>
      </c>
      <c r="L210" s="159"/>
      <c r="M210" s="164"/>
      <c r="N210" s="165"/>
      <c r="O210" s="165"/>
      <c r="P210" s="166">
        <f>SUM(P211:P234)</f>
        <v>0</v>
      </c>
      <c r="Q210" s="165"/>
      <c r="R210" s="166">
        <f>SUM(R211:R234)</f>
        <v>10.944249800000001</v>
      </c>
      <c r="S210" s="165"/>
      <c r="T210" s="167">
        <f>SUM(T211:T234)</f>
        <v>0</v>
      </c>
      <c r="AR210" s="160" t="s">
        <v>88</v>
      </c>
      <c r="AT210" s="168" t="s">
        <v>78</v>
      </c>
      <c r="AU210" s="168" t="s">
        <v>24</v>
      </c>
      <c r="AY210" s="160" t="s">
        <v>139</v>
      </c>
      <c r="BK210" s="169">
        <f>SUM(BK211:BK234)</f>
        <v>0</v>
      </c>
    </row>
    <row r="211" spans="2:65" s="1" customFormat="1" ht="25.5" customHeight="1">
      <c r="B211" s="173"/>
      <c r="C211" s="174" t="s">
        <v>636</v>
      </c>
      <c r="D211" s="174" t="s">
        <v>141</v>
      </c>
      <c r="E211" s="175" t="s">
        <v>637</v>
      </c>
      <c r="F211" s="176" t="s">
        <v>638</v>
      </c>
      <c r="G211" s="177" t="s">
        <v>167</v>
      </c>
      <c r="H211" s="178">
        <v>1805.4749999999999</v>
      </c>
      <c r="I211" s="179"/>
      <c r="J211" s="180">
        <f>ROUND(I211*H211,2)</f>
        <v>0</v>
      </c>
      <c r="K211" s="176" t="s">
        <v>145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214</v>
      </c>
      <c r="AT211" s="23" t="s">
        <v>141</v>
      </c>
      <c r="AU211" s="23" t="s">
        <v>88</v>
      </c>
      <c r="AY211" s="23" t="s">
        <v>139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214</v>
      </c>
      <c r="BM211" s="23" t="s">
        <v>639</v>
      </c>
    </row>
    <row r="212" spans="2:65" s="11" customFormat="1">
      <c r="B212" s="186"/>
      <c r="D212" s="187" t="s">
        <v>148</v>
      </c>
      <c r="E212" s="188" t="s">
        <v>5</v>
      </c>
      <c r="F212" s="189" t="s">
        <v>596</v>
      </c>
      <c r="H212" s="190">
        <v>1805.4749999999999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AT212" s="195" t="s">
        <v>148</v>
      </c>
      <c r="AU212" s="195" t="s">
        <v>88</v>
      </c>
      <c r="AV212" s="11" t="s">
        <v>88</v>
      </c>
      <c r="AW212" s="11" t="s">
        <v>43</v>
      </c>
      <c r="AX212" s="11" t="s">
        <v>24</v>
      </c>
      <c r="AY212" s="195" t="s">
        <v>139</v>
      </c>
    </row>
    <row r="213" spans="2:65" s="1" customFormat="1" ht="25.5" customHeight="1">
      <c r="B213" s="173"/>
      <c r="C213" s="174" t="s">
        <v>640</v>
      </c>
      <c r="D213" s="174" t="s">
        <v>141</v>
      </c>
      <c r="E213" s="175" t="s">
        <v>641</v>
      </c>
      <c r="F213" s="176" t="s">
        <v>642</v>
      </c>
      <c r="G213" s="177" t="s">
        <v>167</v>
      </c>
      <c r="H213" s="178">
        <v>240</v>
      </c>
      <c r="I213" s="179"/>
      <c r="J213" s="180">
        <f>ROUND(I213*H213,2)</f>
        <v>0</v>
      </c>
      <c r="K213" s="176" t="s">
        <v>145</v>
      </c>
      <c r="L213" s="40"/>
      <c r="M213" s="181" t="s">
        <v>5</v>
      </c>
      <c r="N213" s="182" t="s">
        <v>50</v>
      </c>
      <c r="O213" s="41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AR213" s="23" t="s">
        <v>214</v>
      </c>
      <c r="AT213" s="23" t="s">
        <v>141</v>
      </c>
      <c r="AU213" s="23" t="s">
        <v>88</v>
      </c>
      <c r="AY213" s="23" t="s">
        <v>139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24</v>
      </c>
      <c r="BK213" s="185">
        <f>ROUND(I213*H213,2)</f>
        <v>0</v>
      </c>
      <c r="BL213" s="23" t="s">
        <v>214</v>
      </c>
      <c r="BM213" s="23" t="s">
        <v>643</v>
      </c>
    </row>
    <row r="214" spans="2:65" s="11" customFormat="1">
      <c r="B214" s="186"/>
      <c r="D214" s="187" t="s">
        <v>148</v>
      </c>
      <c r="E214" s="188" t="s">
        <v>5</v>
      </c>
      <c r="F214" s="189" t="s">
        <v>644</v>
      </c>
      <c r="H214" s="190">
        <v>240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95" t="s">
        <v>148</v>
      </c>
      <c r="AU214" s="195" t="s">
        <v>88</v>
      </c>
      <c r="AV214" s="11" t="s">
        <v>88</v>
      </c>
      <c r="AW214" s="11" t="s">
        <v>43</v>
      </c>
      <c r="AX214" s="11" t="s">
        <v>24</v>
      </c>
      <c r="AY214" s="195" t="s">
        <v>139</v>
      </c>
    </row>
    <row r="215" spans="2:65" s="1" customFormat="1" ht="16.5" customHeight="1">
      <c r="B215" s="173"/>
      <c r="C215" s="196" t="s">
        <v>645</v>
      </c>
      <c r="D215" s="196" t="s">
        <v>194</v>
      </c>
      <c r="E215" s="197" t="s">
        <v>646</v>
      </c>
      <c r="F215" s="198" t="s">
        <v>647</v>
      </c>
      <c r="G215" s="199" t="s">
        <v>197</v>
      </c>
      <c r="H215" s="200">
        <v>0.71599999999999997</v>
      </c>
      <c r="I215" s="201"/>
      <c r="J215" s="202">
        <f>ROUND(I215*H215,2)</f>
        <v>0</v>
      </c>
      <c r="K215" s="198" t="s">
        <v>145</v>
      </c>
      <c r="L215" s="203"/>
      <c r="M215" s="204" t="s">
        <v>5</v>
      </c>
      <c r="N215" s="205" t="s">
        <v>50</v>
      </c>
      <c r="O215" s="41"/>
      <c r="P215" s="183">
        <f>O215*H215</f>
        <v>0</v>
      </c>
      <c r="Q215" s="183">
        <v>1</v>
      </c>
      <c r="R215" s="183">
        <f>Q215*H215</f>
        <v>0.71599999999999997</v>
      </c>
      <c r="S215" s="183">
        <v>0</v>
      </c>
      <c r="T215" s="184">
        <f>S215*H215</f>
        <v>0</v>
      </c>
      <c r="AR215" s="23" t="s">
        <v>307</v>
      </c>
      <c r="AT215" s="23" t="s">
        <v>194</v>
      </c>
      <c r="AU215" s="23" t="s">
        <v>88</v>
      </c>
      <c r="AY215" s="23" t="s">
        <v>139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3" t="s">
        <v>24</v>
      </c>
      <c r="BK215" s="185">
        <f>ROUND(I215*H215,2)</f>
        <v>0</v>
      </c>
      <c r="BL215" s="23" t="s">
        <v>214</v>
      </c>
      <c r="BM215" s="23" t="s">
        <v>648</v>
      </c>
    </row>
    <row r="216" spans="2:65" s="1" customFormat="1" ht="27">
      <c r="B216" s="40"/>
      <c r="D216" s="206" t="s">
        <v>319</v>
      </c>
      <c r="F216" s="209" t="s">
        <v>649</v>
      </c>
      <c r="I216" s="210"/>
      <c r="L216" s="40"/>
      <c r="M216" s="211"/>
      <c r="N216" s="41"/>
      <c r="O216" s="41"/>
      <c r="P216" s="41"/>
      <c r="Q216" s="41"/>
      <c r="R216" s="41"/>
      <c r="S216" s="41"/>
      <c r="T216" s="69"/>
      <c r="AT216" s="23" t="s">
        <v>319</v>
      </c>
      <c r="AU216" s="23" t="s">
        <v>88</v>
      </c>
    </row>
    <row r="217" spans="2:65" s="11" customFormat="1">
      <c r="B217" s="186"/>
      <c r="D217" s="206" t="s">
        <v>148</v>
      </c>
      <c r="E217" s="195" t="s">
        <v>5</v>
      </c>
      <c r="F217" s="207" t="s">
        <v>650</v>
      </c>
      <c r="H217" s="208">
        <v>2045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148</v>
      </c>
      <c r="AU217" s="195" t="s">
        <v>88</v>
      </c>
      <c r="AV217" s="11" t="s">
        <v>88</v>
      </c>
      <c r="AW217" s="11" t="s">
        <v>43</v>
      </c>
      <c r="AX217" s="11" t="s">
        <v>24</v>
      </c>
      <c r="AY217" s="195" t="s">
        <v>139</v>
      </c>
    </row>
    <row r="218" spans="2:65" s="11" customFormat="1">
      <c r="B218" s="186"/>
      <c r="D218" s="187" t="s">
        <v>148</v>
      </c>
      <c r="F218" s="189" t="s">
        <v>651</v>
      </c>
      <c r="H218" s="190">
        <v>0.71599999999999997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AT218" s="195" t="s">
        <v>148</v>
      </c>
      <c r="AU218" s="195" t="s">
        <v>88</v>
      </c>
      <c r="AV218" s="11" t="s">
        <v>88</v>
      </c>
      <c r="AW218" s="11" t="s">
        <v>6</v>
      </c>
      <c r="AX218" s="11" t="s">
        <v>24</v>
      </c>
      <c r="AY218" s="195" t="s">
        <v>139</v>
      </c>
    </row>
    <row r="219" spans="2:65" s="1" customFormat="1" ht="25.5" customHeight="1">
      <c r="B219" s="173"/>
      <c r="C219" s="174" t="s">
        <v>652</v>
      </c>
      <c r="D219" s="174" t="s">
        <v>141</v>
      </c>
      <c r="E219" s="175" t="s">
        <v>653</v>
      </c>
      <c r="F219" s="176" t="s">
        <v>654</v>
      </c>
      <c r="G219" s="177" t="s">
        <v>167</v>
      </c>
      <c r="H219" s="178">
        <v>1805.4</v>
      </c>
      <c r="I219" s="179"/>
      <c r="J219" s="180">
        <f>ROUND(I219*H219,2)</f>
        <v>0</v>
      </c>
      <c r="K219" s="176" t="s">
        <v>145</v>
      </c>
      <c r="L219" s="40"/>
      <c r="M219" s="181" t="s">
        <v>5</v>
      </c>
      <c r="N219" s="182" t="s">
        <v>50</v>
      </c>
      <c r="O219" s="41"/>
      <c r="P219" s="183">
        <f>O219*H219</f>
        <v>0</v>
      </c>
      <c r="Q219" s="183">
        <v>4.0000000000000002E-4</v>
      </c>
      <c r="R219" s="183">
        <f>Q219*H219</f>
        <v>0.72216000000000002</v>
      </c>
      <c r="S219" s="183">
        <v>0</v>
      </c>
      <c r="T219" s="184">
        <f>S219*H219</f>
        <v>0</v>
      </c>
      <c r="AR219" s="23" t="s">
        <v>214</v>
      </c>
      <c r="AT219" s="23" t="s">
        <v>141</v>
      </c>
      <c r="AU219" s="23" t="s">
        <v>88</v>
      </c>
      <c r="AY219" s="23" t="s">
        <v>139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3" t="s">
        <v>24</v>
      </c>
      <c r="BK219" s="185">
        <f>ROUND(I219*H219,2)</f>
        <v>0</v>
      </c>
      <c r="BL219" s="23" t="s">
        <v>214</v>
      </c>
      <c r="BM219" s="23" t="s">
        <v>655</v>
      </c>
    </row>
    <row r="220" spans="2:65" s="1" customFormat="1" ht="16.5" customHeight="1">
      <c r="B220" s="173"/>
      <c r="C220" s="196" t="s">
        <v>656</v>
      </c>
      <c r="D220" s="196" t="s">
        <v>194</v>
      </c>
      <c r="E220" s="197" t="s">
        <v>657</v>
      </c>
      <c r="F220" s="198" t="s">
        <v>658</v>
      </c>
      <c r="G220" s="199" t="s">
        <v>167</v>
      </c>
      <c r="H220" s="200">
        <v>2076.21</v>
      </c>
      <c r="I220" s="201"/>
      <c r="J220" s="202">
        <f>ROUND(I220*H220,2)</f>
        <v>0</v>
      </c>
      <c r="K220" s="198" t="s">
        <v>145</v>
      </c>
      <c r="L220" s="203"/>
      <c r="M220" s="204" t="s">
        <v>5</v>
      </c>
      <c r="N220" s="205" t="s">
        <v>50</v>
      </c>
      <c r="O220" s="41"/>
      <c r="P220" s="183">
        <f>O220*H220</f>
        <v>0</v>
      </c>
      <c r="Q220" s="183">
        <v>3.8800000000000002E-3</v>
      </c>
      <c r="R220" s="183">
        <f>Q220*H220</f>
        <v>8.0556948000000013</v>
      </c>
      <c r="S220" s="183">
        <v>0</v>
      </c>
      <c r="T220" s="184">
        <f>S220*H220</f>
        <v>0</v>
      </c>
      <c r="AR220" s="23" t="s">
        <v>307</v>
      </c>
      <c r="AT220" s="23" t="s">
        <v>194</v>
      </c>
      <c r="AU220" s="23" t="s">
        <v>88</v>
      </c>
      <c r="AY220" s="23" t="s">
        <v>139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24</v>
      </c>
      <c r="BK220" s="185">
        <f>ROUND(I220*H220,2)</f>
        <v>0</v>
      </c>
      <c r="BL220" s="23" t="s">
        <v>214</v>
      </c>
      <c r="BM220" s="23" t="s">
        <v>659</v>
      </c>
    </row>
    <row r="221" spans="2:65" s="11" customFormat="1">
      <c r="B221" s="186"/>
      <c r="D221" s="187" t="s">
        <v>148</v>
      </c>
      <c r="F221" s="189" t="s">
        <v>660</v>
      </c>
      <c r="H221" s="190">
        <v>2076.21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95" t="s">
        <v>148</v>
      </c>
      <c r="AU221" s="195" t="s">
        <v>88</v>
      </c>
      <c r="AV221" s="11" t="s">
        <v>88</v>
      </c>
      <c r="AW221" s="11" t="s">
        <v>6</v>
      </c>
      <c r="AX221" s="11" t="s">
        <v>24</v>
      </c>
      <c r="AY221" s="195" t="s">
        <v>139</v>
      </c>
    </row>
    <row r="222" spans="2:65" s="1" customFormat="1" ht="25.5" customHeight="1">
      <c r="B222" s="173"/>
      <c r="C222" s="373" t="s">
        <v>661</v>
      </c>
      <c r="D222" s="373" t="s">
        <v>141</v>
      </c>
      <c r="E222" s="175" t="s">
        <v>662</v>
      </c>
      <c r="F222" s="176" t="s">
        <v>663</v>
      </c>
      <c r="G222" s="177" t="s">
        <v>167</v>
      </c>
      <c r="H222" s="178">
        <v>240</v>
      </c>
      <c r="I222" s="179"/>
      <c r="J222" s="180">
        <f>ROUND(I222*H222,2)</f>
        <v>0</v>
      </c>
      <c r="K222" s="176" t="s">
        <v>145</v>
      </c>
      <c r="L222" s="40"/>
      <c r="M222" s="181" t="s">
        <v>5</v>
      </c>
      <c r="N222" s="182" t="s">
        <v>50</v>
      </c>
      <c r="O222" s="41"/>
      <c r="P222" s="183">
        <f>O222*H222</f>
        <v>0</v>
      </c>
      <c r="Q222" s="183">
        <v>4.0000000000000002E-4</v>
      </c>
      <c r="R222" s="183">
        <f>Q222*H222</f>
        <v>9.6000000000000002E-2</v>
      </c>
      <c r="S222" s="183">
        <v>0</v>
      </c>
      <c r="T222" s="184">
        <f>S222*H222</f>
        <v>0</v>
      </c>
      <c r="AR222" s="23" t="s">
        <v>214</v>
      </c>
      <c r="AT222" s="23" t="s">
        <v>141</v>
      </c>
      <c r="AU222" s="23" t="s">
        <v>88</v>
      </c>
      <c r="AY222" s="23" t="s">
        <v>139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24</v>
      </c>
      <c r="BK222" s="185">
        <f>ROUND(I222*H222,2)</f>
        <v>0</v>
      </c>
      <c r="BL222" s="23" t="s">
        <v>214</v>
      </c>
      <c r="BM222" s="23" t="s">
        <v>664</v>
      </c>
    </row>
    <row r="223" spans="2:65" s="1" customFormat="1" ht="16.5" customHeight="1">
      <c r="B223" s="173"/>
      <c r="C223" s="376" t="s">
        <v>665</v>
      </c>
      <c r="D223" s="376" t="s">
        <v>194</v>
      </c>
      <c r="E223" s="197" t="s">
        <v>657</v>
      </c>
      <c r="F223" s="198" t="s">
        <v>658</v>
      </c>
      <c r="G223" s="199" t="s">
        <v>167</v>
      </c>
      <c r="H223" s="200">
        <v>288</v>
      </c>
      <c r="I223" s="201"/>
      <c r="J223" s="202">
        <f>ROUND(I223*H223,2)</f>
        <v>0</v>
      </c>
      <c r="K223" s="198" t="s">
        <v>145</v>
      </c>
      <c r="L223" s="203"/>
      <c r="M223" s="204" t="s">
        <v>5</v>
      </c>
      <c r="N223" s="205" t="s">
        <v>50</v>
      </c>
      <c r="O223" s="41"/>
      <c r="P223" s="183">
        <f>O223*H223</f>
        <v>0</v>
      </c>
      <c r="Q223" s="183">
        <v>3.8800000000000002E-3</v>
      </c>
      <c r="R223" s="183">
        <f>Q223*H223</f>
        <v>1.11744</v>
      </c>
      <c r="S223" s="183">
        <v>0</v>
      </c>
      <c r="T223" s="184">
        <f>S223*H223</f>
        <v>0</v>
      </c>
      <c r="AR223" s="23" t="s">
        <v>307</v>
      </c>
      <c r="AT223" s="23" t="s">
        <v>194</v>
      </c>
      <c r="AU223" s="23" t="s">
        <v>88</v>
      </c>
      <c r="AY223" s="23" t="s">
        <v>139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24</v>
      </c>
      <c r="BK223" s="185">
        <f>ROUND(I223*H223,2)</f>
        <v>0</v>
      </c>
      <c r="BL223" s="23" t="s">
        <v>214</v>
      </c>
      <c r="BM223" s="23" t="s">
        <v>666</v>
      </c>
    </row>
    <row r="224" spans="2:65" s="11" customFormat="1">
      <c r="B224" s="186"/>
      <c r="D224" s="187" t="s">
        <v>148</v>
      </c>
      <c r="F224" s="189" t="s">
        <v>667</v>
      </c>
      <c r="H224" s="190">
        <v>288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95" t="s">
        <v>148</v>
      </c>
      <c r="AU224" s="195" t="s">
        <v>88</v>
      </c>
      <c r="AV224" s="11" t="s">
        <v>88</v>
      </c>
      <c r="AW224" s="11" t="s">
        <v>6</v>
      </c>
      <c r="AX224" s="11" t="s">
        <v>24</v>
      </c>
      <c r="AY224" s="195" t="s">
        <v>139</v>
      </c>
    </row>
    <row r="225" spans="2:65" s="1" customFormat="1" ht="25.5" customHeight="1">
      <c r="B225" s="173"/>
      <c r="C225" s="174" t="s">
        <v>668</v>
      </c>
      <c r="D225" s="174" t="s">
        <v>141</v>
      </c>
      <c r="E225" s="175" t="s">
        <v>669</v>
      </c>
      <c r="F225" s="176" t="s">
        <v>670</v>
      </c>
      <c r="G225" s="177" t="s">
        <v>167</v>
      </c>
      <c r="H225" s="178">
        <v>347</v>
      </c>
      <c r="I225" s="179"/>
      <c r="J225" s="180">
        <f>ROUND(I225*H225,2)</f>
        <v>0</v>
      </c>
      <c r="K225" s="176" t="s">
        <v>145</v>
      </c>
      <c r="L225" s="40"/>
      <c r="M225" s="181" t="s">
        <v>5</v>
      </c>
      <c r="N225" s="182" t="s">
        <v>50</v>
      </c>
      <c r="O225" s="41"/>
      <c r="P225" s="183">
        <f>O225*H225</f>
        <v>0</v>
      </c>
      <c r="Q225" s="183">
        <v>5.9000000000000003E-4</v>
      </c>
      <c r="R225" s="183">
        <f>Q225*H225</f>
        <v>0.20473000000000002</v>
      </c>
      <c r="S225" s="183">
        <v>0</v>
      </c>
      <c r="T225" s="184">
        <f>S225*H225</f>
        <v>0</v>
      </c>
      <c r="AR225" s="23" t="s">
        <v>214</v>
      </c>
      <c r="AT225" s="23" t="s">
        <v>141</v>
      </c>
      <c r="AU225" s="23" t="s">
        <v>88</v>
      </c>
      <c r="AY225" s="23" t="s">
        <v>139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24</v>
      </c>
      <c r="BK225" s="185">
        <f>ROUND(I225*H225,2)</f>
        <v>0</v>
      </c>
      <c r="BL225" s="23" t="s">
        <v>214</v>
      </c>
      <c r="BM225" s="23" t="s">
        <v>671</v>
      </c>
    </row>
    <row r="226" spans="2:65" s="11" customFormat="1">
      <c r="B226" s="186"/>
      <c r="D226" s="187" t="s">
        <v>148</v>
      </c>
      <c r="E226" s="188" t="s">
        <v>5</v>
      </c>
      <c r="F226" s="189" t="s">
        <v>672</v>
      </c>
      <c r="H226" s="190">
        <v>347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95" t="s">
        <v>148</v>
      </c>
      <c r="AU226" s="195" t="s">
        <v>88</v>
      </c>
      <c r="AV226" s="11" t="s">
        <v>88</v>
      </c>
      <c r="AW226" s="11" t="s">
        <v>43</v>
      </c>
      <c r="AX226" s="11" t="s">
        <v>24</v>
      </c>
      <c r="AY226" s="195" t="s">
        <v>139</v>
      </c>
    </row>
    <row r="227" spans="2:65" s="1" customFormat="1" ht="25.5" customHeight="1">
      <c r="B227" s="173"/>
      <c r="C227" s="174" t="s">
        <v>673</v>
      </c>
      <c r="D227" s="174" t="s">
        <v>141</v>
      </c>
      <c r="E227" s="175" t="s">
        <v>674</v>
      </c>
      <c r="F227" s="176" t="s">
        <v>675</v>
      </c>
      <c r="G227" s="177" t="s">
        <v>209</v>
      </c>
      <c r="H227" s="178">
        <v>85</v>
      </c>
      <c r="I227" s="179"/>
      <c r="J227" s="180">
        <f>ROUND(I227*H227,2)</f>
        <v>0</v>
      </c>
      <c r="K227" s="176" t="s">
        <v>145</v>
      </c>
      <c r="L227" s="40"/>
      <c r="M227" s="181" t="s">
        <v>5</v>
      </c>
      <c r="N227" s="182" t="s">
        <v>50</v>
      </c>
      <c r="O227" s="41"/>
      <c r="P227" s="183">
        <f>O227*H227</f>
        <v>0</v>
      </c>
      <c r="Q227" s="183">
        <v>1.1E-4</v>
      </c>
      <c r="R227" s="183">
        <f>Q227*H227</f>
        <v>9.3500000000000007E-3</v>
      </c>
      <c r="S227" s="183">
        <v>0</v>
      </c>
      <c r="T227" s="184">
        <f>S227*H227</f>
        <v>0</v>
      </c>
      <c r="AR227" s="23" t="s">
        <v>214</v>
      </c>
      <c r="AT227" s="23" t="s">
        <v>141</v>
      </c>
      <c r="AU227" s="23" t="s">
        <v>88</v>
      </c>
      <c r="AY227" s="23" t="s">
        <v>139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24</v>
      </c>
      <c r="BK227" s="185">
        <f>ROUND(I227*H227,2)</f>
        <v>0</v>
      </c>
      <c r="BL227" s="23" t="s">
        <v>214</v>
      </c>
      <c r="BM227" s="23" t="s">
        <v>676</v>
      </c>
    </row>
    <row r="228" spans="2:65" s="1" customFormat="1" ht="16.5" customHeight="1">
      <c r="B228" s="173"/>
      <c r="C228" s="196" t="s">
        <v>677</v>
      </c>
      <c r="D228" s="196" t="s">
        <v>194</v>
      </c>
      <c r="E228" s="197" t="s">
        <v>678</v>
      </c>
      <c r="F228" s="198" t="s">
        <v>679</v>
      </c>
      <c r="G228" s="199" t="s">
        <v>225</v>
      </c>
      <c r="H228" s="200">
        <v>42.5</v>
      </c>
      <c r="I228" s="201"/>
      <c r="J228" s="202">
        <f>ROUND(I228*H228,2)</f>
        <v>0</v>
      </c>
      <c r="K228" s="198" t="s">
        <v>145</v>
      </c>
      <c r="L228" s="203"/>
      <c r="M228" s="204" t="s">
        <v>5</v>
      </c>
      <c r="N228" s="205" t="s">
        <v>50</v>
      </c>
      <c r="O228" s="41"/>
      <c r="P228" s="183">
        <f>O228*H228</f>
        <v>0</v>
      </c>
      <c r="Q228" s="183">
        <v>3.5E-4</v>
      </c>
      <c r="R228" s="183">
        <f>Q228*H228</f>
        <v>1.4874999999999999E-2</v>
      </c>
      <c r="S228" s="183">
        <v>0</v>
      </c>
      <c r="T228" s="184">
        <f>S228*H228</f>
        <v>0</v>
      </c>
      <c r="AR228" s="23" t="s">
        <v>307</v>
      </c>
      <c r="AT228" s="23" t="s">
        <v>194</v>
      </c>
      <c r="AU228" s="23" t="s">
        <v>88</v>
      </c>
      <c r="AY228" s="23" t="s">
        <v>139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214</v>
      </c>
      <c r="BM228" s="23" t="s">
        <v>680</v>
      </c>
    </row>
    <row r="229" spans="2:65" s="11" customFormat="1">
      <c r="B229" s="186"/>
      <c r="D229" s="187" t="s">
        <v>148</v>
      </c>
      <c r="F229" s="189" t="s">
        <v>681</v>
      </c>
      <c r="H229" s="190">
        <v>42.5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148</v>
      </c>
      <c r="AU229" s="195" t="s">
        <v>88</v>
      </c>
      <c r="AV229" s="11" t="s">
        <v>88</v>
      </c>
      <c r="AW229" s="11" t="s">
        <v>6</v>
      </c>
      <c r="AX229" s="11" t="s">
        <v>24</v>
      </c>
      <c r="AY229" s="195" t="s">
        <v>139</v>
      </c>
    </row>
    <row r="230" spans="2:65" s="1" customFormat="1" ht="16.5" customHeight="1">
      <c r="B230" s="173"/>
      <c r="C230" s="196" t="s">
        <v>682</v>
      </c>
      <c r="D230" s="196" t="s">
        <v>194</v>
      </c>
      <c r="E230" s="197" t="s">
        <v>683</v>
      </c>
      <c r="F230" s="198" t="s">
        <v>684</v>
      </c>
      <c r="G230" s="199" t="s">
        <v>685</v>
      </c>
      <c r="H230" s="200">
        <v>5</v>
      </c>
      <c r="I230" s="201"/>
      <c r="J230" s="202">
        <f>ROUND(I230*H230,2)</f>
        <v>0</v>
      </c>
      <c r="K230" s="198" t="s">
        <v>145</v>
      </c>
      <c r="L230" s="203"/>
      <c r="M230" s="204" t="s">
        <v>5</v>
      </c>
      <c r="N230" s="205" t="s">
        <v>50</v>
      </c>
      <c r="O230" s="41"/>
      <c r="P230" s="183">
        <f>O230*H230</f>
        <v>0</v>
      </c>
      <c r="Q230" s="183">
        <v>1E-3</v>
      </c>
      <c r="R230" s="183">
        <f>Q230*H230</f>
        <v>5.0000000000000001E-3</v>
      </c>
      <c r="S230" s="183">
        <v>0</v>
      </c>
      <c r="T230" s="184">
        <f>S230*H230</f>
        <v>0</v>
      </c>
      <c r="AR230" s="23" t="s">
        <v>307</v>
      </c>
      <c r="AT230" s="23" t="s">
        <v>194</v>
      </c>
      <c r="AU230" s="23" t="s">
        <v>88</v>
      </c>
      <c r="AY230" s="23" t="s">
        <v>139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24</v>
      </c>
      <c r="BK230" s="185">
        <f>ROUND(I230*H230,2)</f>
        <v>0</v>
      </c>
      <c r="BL230" s="23" t="s">
        <v>214</v>
      </c>
      <c r="BM230" s="23" t="s">
        <v>686</v>
      </c>
    </row>
    <row r="231" spans="2:65" s="11" customFormat="1">
      <c r="B231" s="186"/>
      <c r="D231" s="187" t="s">
        <v>148</v>
      </c>
      <c r="F231" s="189" t="s">
        <v>687</v>
      </c>
      <c r="H231" s="190">
        <v>5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AT231" s="195" t="s">
        <v>148</v>
      </c>
      <c r="AU231" s="195" t="s">
        <v>88</v>
      </c>
      <c r="AV231" s="11" t="s">
        <v>88</v>
      </c>
      <c r="AW231" s="11" t="s">
        <v>6</v>
      </c>
      <c r="AX231" s="11" t="s">
        <v>24</v>
      </c>
      <c r="AY231" s="195" t="s">
        <v>139</v>
      </c>
    </row>
    <row r="232" spans="2:65" s="1" customFormat="1" ht="16.5" customHeight="1">
      <c r="B232" s="173"/>
      <c r="C232" s="196" t="s">
        <v>688</v>
      </c>
      <c r="D232" s="196" t="s">
        <v>194</v>
      </c>
      <c r="E232" s="197" t="s">
        <v>689</v>
      </c>
      <c r="F232" s="198" t="s">
        <v>690</v>
      </c>
      <c r="G232" s="199" t="s">
        <v>691</v>
      </c>
      <c r="H232" s="200">
        <v>5</v>
      </c>
      <c r="I232" s="201"/>
      <c r="J232" s="202">
        <f>ROUND(I232*H232,2)</f>
        <v>0</v>
      </c>
      <c r="K232" s="198" t="s">
        <v>145</v>
      </c>
      <c r="L232" s="203"/>
      <c r="M232" s="204" t="s">
        <v>5</v>
      </c>
      <c r="N232" s="205" t="s">
        <v>50</v>
      </c>
      <c r="O232" s="41"/>
      <c r="P232" s="183">
        <f>O232*H232</f>
        <v>0</v>
      </c>
      <c r="Q232" s="183">
        <v>5.9999999999999995E-4</v>
      </c>
      <c r="R232" s="183">
        <f>Q232*H232</f>
        <v>2.9999999999999996E-3</v>
      </c>
      <c r="S232" s="183">
        <v>0</v>
      </c>
      <c r="T232" s="184">
        <f>S232*H232</f>
        <v>0</v>
      </c>
      <c r="AR232" s="23" t="s">
        <v>307</v>
      </c>
      <c r="AT232" s="23" t="s">
        <v>194</v>
      </c>
      <c r="AU232" s="23" t="s">
        <v>88</v>
      </c>
      <c r="AY232" s="23" t="s">
        <v>139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24</v>
      </c>
      <c r="BK232" s="185">
        <f>ROUND(I232*H232,2)</f>
        <v>0</v>
      </c>
      <c r="BL232" s="23" t="s">
        <v>214</v>
      </c>
      <c r="BM232" s="23" t="s">
        <v>692</v>
      </c>
    </row>
    <row r="233" spans="2:65" s="11" customFormat="1">
      <c r="B233" s="186"/>
      <c r="D233" s="187" t="s">
        <v>148</v>
      </c>
      <c r="F233" s="189" t="s">
        <v>687</v>
      </c>
      <c r="H233" s="190">
        <v>5</v>
      </c>
      <c r="I233" s="191"/>
      <c r="L233" s="186"/>
      <c r="M233" s="192"/>
      <c r="N233" s="193"/>
      <c r="O233" s="193"/>
      <c r="P233" s="193"/>
      <c r="Q233" s="193"/>
      <c r="R233" s="193"/>
      <c r="S233" s="193"/>
      <c r="T233" s="194"/>
      <c r="AT233" s="195" t="s">
        <v>148</v>
      </c>
      <c r="AU233" s="195" t="s">
        <v>88</v>
      </c>
      <c r="AV233" s="11" t="s">
        <v>88</v>
      </c>
      <c r="AW233" s="11" t="s">
        <v>6</v>
      </c>
      <c r="AX233" s="11" t="s">
        <v>24</v>
      </c>
      <c r="AY233" s="195" t="s">
        <v>139</v>
      </c>
    </row>
    <row r="234" spans="2:65" s="1" customFormat="1" ht="38.25" customHeight="1">
      <c r="B234" s="173"/>
      <c r="C234" s="373" t="s">
        <v>693</v>
      </c>
      <c r="D234" s="373" t="s">
        <v>141</v>
      </c>
      <c r="E234" s="175" t="s">
        <v>694</v>
      </c>
      <c r="F234" s="176" t="s">
        <v>695</v>
      </c>
      <c r="G234" s="177" t="s">
        <v>197</v>
      </c>
      <c r="H234" s="178">
        <v>10.944000000000001</v>
      </c>
      <c r="I234" s="179"/>
      <c r="J234" s="180">
        <f>ROUND(I234*H234,2)</f>
        <v>0</v>
      </c>
      <c r="K234" s="176" t="s">
        <v>145</v>
      </c>
      <c r="L234" s="40"/>
      <c r="M234" s="181" t="s">
        <v>5</v>
      </c>
      <c r="N234" s="182" t="s">
        <v>50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214</v>
      </c>
      <c r="AT234" s="23" t="s">
        <v>141</v>
      </c>
      <c r="AU234" s="23" t="s">
        <v>88</v>
      </c>
      <c r="AY234" s="23" t="s">
        <v>139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24</v>
      </c>
      <c r="BK234" s="185">
        <f>ROUND(I234*H234,2)</f>
        <v>0</v>
      </c>
      <c r="BL234" s="23" t="s">
        <v>214</v>
      </c>
      <c r="BM234" s="23" t="s">
        <v>696</v>
      </c>
    </row>
    <row r="235" spans="2:65" s="10" customFormat="1" ht="29.85" customHeight="1">
      <c r="B235" s="159"/>
      <c r="D235" s="170" t="s">
        <v>78</v>
      </c>
      <c r="E235" s="171" t="s">
        <v>697</v>
      </c>
      <c r="F235" s="171" t="s">
        <v>698</v>
      </c>
      <c r="I235" s="162"/>
      <c r="J235" s="172">
        <f>BK235</f>
        <v>0</v>
      </c>
      <c r="L235" s="159"/>
      <c r="M235" s="164"/>
      <c r="N235" s="165"/>
      <c r="O235" s="165"/>
      <c r="P235" s="166">
        <f>P236</f>
        <v>0</v>
      </c>
      <c r="Q235" s="165"/>
      <c r="R235" s="166">
        <f>R236</f>
        <v>0</v>
      </c>
      <c r="S235" s="165"/>
      <c r="T235" s="167">
        <f>T236</f>
        <v>0</v>
      </c>
      <c r="AR235" s="160" t="s">
        <v>88</v>
      </c>
      <c r="AT235" s="168" t="s">
        <v>78</v>
      </c>
      <c r="AU235" s="168" t="s">
        <v>24</v>
      </c>
      <c r="AY235" s="160" t="s">
        <v>139</v>
      </c>
      <c r="BK235" s="169">
        <f>BK236</f>
        <v>0</v>
      </c>
    </row>
    <row r="236" spans="2:65" s="1" customFormat="1" ht="25.5" customHeight="1">
      <c r="B236" s="173"/>
      <c r="C236" s="174" t="s">
        <v>699</v>
      </c>
      <c r="D236" s="174" t="s">
        <v>141</v>
      </c>
      <c r="E236" s="175" t="s">
        <v>700</v>
      </c>
      <c r="F236" s="176" t="s">
        <v>701</v>
      </c>
      <c r="G236" s="177" t="s">
        <v>702</v>
      </c>
      <c r="H236" s="178">
        <v>1</v>
      </c>
      <c r="I236" s="179"/>
      <c r="J236" s="180">
        <f>ROUND(I236*H236,2)</f>
        <v>0</v>
      </c>
      <c r="K236" s="176" t="s">
        <v>5</v>
      </c>
      <c r="L236" s="40"/>
      <c r="M236" s="181" t="s">
        <v>5</v>
      </c>
      <c r="N236" s="182" t="s">
        <v>50</v>
      </c>
      <c r="O236" s="41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AR236" s="23" t="s">
        <v>214</v>
      </c>
      <c r="AT236" s="23" t="s">
        <v>141</v>
      </c>
      <c r="AU236" s="23" t="s">
        <v>88</v>
      </c>
      <c r="AY236" s="23" t="s">
        <v>139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24</v>
      </c>
      <c r="BK236" s="185">
        <f>ROUND(I236*H236,2)</f>
        <v>0</v>
      </c>
      <c r="BL236" s="23" t="s">
        <v>214</v>
      </c>
      <c r="BM236" s="23" t="s">
        <v>703</v>
      </c>
    </row>
    <row r="237" spans="2:65" s="10" customFormat="1" ht="29.85" customHeight="1">
      <c r="B237" s="159"/>
      <c r="D237" s="170" t="s">
        <v>78</v>
      </c>
      <c r="E237" s="171" t="s">
        <v>704</v>
      </c>
      <c r="F237" s="171" t="s">
        <v>705</v>
      </c>
      <c r="I237" s="162"/>
      <c r="J237" s="172">
        <f>BK237</f>
        <v>0</v>
      </c>
      <c r="L237" s="159"/>
      <c r="M237" s="164"/>
      <c r="N237" s="165"/>
      <c r="O237" s="165"/>
      <c r="P237" s="166">
        <f>SUM(P238:P240)</f>
        <v>0</v>
      </c>
      <c r="Q237" s="165"/>
      <c r="R237" s="166">
        <f>SUM(R238:R240)</f>
        <v>2.8000000000000001E-2</v>
      </c>
      <c r="S237" s="165"/>
      <c r="T237" s="167">
        <f>SUM(T238:T240)</f>
        <v>0</v>
      </c>
      <c r="AR237" s="160" t="s">
        <v>88</v>
      </c>
      <c r="AT237" s="168" t="s">
        <v>78</v>
      </c>
      <c r="AU237" s="168" t="s">
        <v>24</v>
      </c>
      <c r="AY237" s="160" t="s">
        <v>139</v>
      </c>
      <c r="BK237" s="169">
        <f>SUM(BK238:BK240)</f>
        <v>0</v>
      </c>
    </row>
    <row r="238" spans="2:65" s="1" customFormat="1" ht="25.5" customHeight="1">
      <c r="B238" s="173"/>
      <c r="C238" s="373" t="s">
        <v>706</v>
      </c>
      <c r="D238" s="373" t="s">
        <v>141</v>
      </c>
      <c r="E238" s="175" t="s">
        <v>707</v>
      </c>
      <c r="F238" s="176" t="s">
        <v>708</v>
      </c>
      <c r="G238" s="177" t="s">
        <v>225</v>
      </c>
      <c r="H238" s="178">
        <v>5</v>
      </c>
      <c r="I238" s="179"/>
      <c r="J238" s="180">
        <f>ROUND(I238*H238,2)</f>
        <v>0</v>
      </c>
      <c r="K238" s="176" t="s">
        <v>145</v>
      </c>
      <c r="L238" s="40"/>
      <c r="M238" s="181" t="s">
        <v>5</v>
      </c>
      <c r="N238" s="182" t="s">
        <v>50</v>
      </c>
      <c r="O238" s="41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AR238" s="23" t="s">
        <v>214</v>
      </c>
      <c r="AT238" s="23" t="s">
        <v>141</v>
      </c>
      <c r="AU238" s="23" t="s">
        <v>88</v>
      </c>
      <c r="AY238" s="23" t="s">
        <v>139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24</v>
      </c>
      <c r="BK238" s="185">
        <f>ROUND(I238*H238,2)</f>
        <v>0</v>
      </c>
      <c r="BL238" s="23" t="s">
        <v>214</v>
      </c>
      <c r="BM238" s="23" t="s">
        <v>709</v>
      </c>
    </row>
    <row r="239" spans="2:65" s="1" customFormat="1" ht="25.5" customHeight="1">
      <c r="B239" s="173"/>
      <c r="C239" s="376" t="s">
        <v>710</v>
      </c>
      <c r="D239" s="376" t="s">
        <v>194</v>
      </c>
      <c r="E239" s="197" t="s">
        <v>711</v>
      </c>
      <c r="F239" s="198" t="s">
        <v>712</v>
      </c>
      <c r="G239" s="199" t="s">
        <v>225</v>
      </c>
      <c r="H239" s="200">
        <v>5</v>
      </c>
      <c r="I239" s="201"/>
      <c r="J239" s="202">
        <f>ROUND(I239*H239,2)</f>
        <v>0</v>
      </c>
      <c r="K239" s="198" t="s">
        <v>145</v>
      </c>
      <c r="L239" s="203"/>
      <c r="M239" s="204" t="s">
        <v>5</v>
      </c>
      <c r="N239" s="205" t="s">
        <v>50</v>
      </c>
      <c r="O239" s="41"/>
      <c r="P239" s="183">
        <f>O239*H239</f>
        <v>0</v>
      </c>
      <c r="Q239" s="183">
        <v>5.5999999999999999E-3</v>
      </c>
      <c r="R239" s="183">
        <f>Q239*H239</f>
        <v>2.8000000000000001E-2</v>
      </c>
      <c r="S239" s="183">
        <v>0</v>
      </c>
      <c r="T239" s="184">
        <f>S239*H239</f>
        <v>0</v>
      </c>
      <c r="AR239" s="23" t="s">
        <v>307</v>
      </c>
      <c r="AT239" s="23" t="s">
        <v>194</v>
      </c>
      <c r="AU239" s="23" t="s">
        <v>88</v>
      </c>
      <c r="AY239" s="23" t="s">
        <v>139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24</v>
      </c>
      <c r="BK239" s="185">
        <f>ROUND(I239*H239,2)</f>
        <v>0</v>
      </c>
      <c r="BL239" s="23" t="s">
        <v>214</v>
      </c>
      <c r="BM239" s="23" t="s">
        <v>713</v>
      </c>
    </row>
    <row r="240" spans="2:65" s="1" customFormat="1" ht="25.5" customHeight="1">
      <c r="B240" s="173"/>
      <c r="C240" s="373" t="s">
        <v>714</v>
      </c>
      <c r="D240" s="373" t="s">
        <v>141</v>
      </c>
      <c r="E240" s="175" t="s">
        <v>715</v>
      </c>
      <c r="F240" s="176" t="s">
        <v>716</v>
      </c>
      <c r="G240" s="177" t="s">
        <v>717</v>
      </c>
      <c r="H240" s="216"/>
      <c r="I240" s="179"/>
      <c r="J240" s="180">
        <f>ROUND(I240*H240,2)</f>
        <v>0</v>
      </c>
      <c r="K240" s="176" t="s">
        <v>145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AR240" s="23" t="s">
        <v>214</v>
      </c>
      <c r="AT240" s="23" t="s">
        <v>141</v>
      </c>
      <c r="AU240" s="23" t="s">
        <v>88</v>
      </c>
      <c r="AY240" s="23" t="s">
        <v>139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214</v>
      </c>
      <c r="BM240" s="23" t="s">
        <v>718</v>
      </c>
    </row>
    <row r="241" spans="2:65" s="10" customFormat="1" ht="29.85" customHeight="1">
      <c r="B241" s="159"/>
      <c r="D241" s="170" t="s">
        <v>78</v>
      </c>
      <c r="E241" s="171" t="s">
        <v>719</v>
      </c>
      <c r="F241" s="171" t="s">
        <v>720</v>
      </c>
      <c r="I241" s="162"/>
      <c r="J241" s="172">
        <f>BK241</f>
        <v>0</v>
      </c>
      <c r="L241" s="159"/>
      <c r="M241" s="164"/>
      <c r="N241" s="165"/>
      <c r="O241" s="165"/>
      <c r="P241" s="166">
        <f>P242</f>
        <v>0</v>
      </c>
      <c r="Q241" s="165"/>
      <c r="R241" s="166">
        <f>R242</f>
        <v>0</v>
      </c>
      <c r="S241" s="165"/>
      <c r="T241" s="167">
        <f>T242</f>
        <v>0</v>
      </c>
      <c r="AR241" s="160" t="s">
        <v>88</v>
      </c>
      <c r="AT241" s="168" t="s">
        <v>78</v>
      </c>
      <c r="AU241" s="168" t="s">
        <v>24</v>
      </c>
      <c r="AY241" s="160" t="s">
        <v>139</v>
      </c>
      <c r="BK241" s="169">
        <f>BK242</f>
        <v>0</v>
      </c>
    </row>
    <row r="242" spans="2:65" s="1" customFormat="1" ht="16.5" customHeight="1">
      <c r="B242" s="173"/>
      <c r="C242" s="373" t="s">
        <v>721</v>
      </c>
      <c r="D242" s="373" t="s">
        <v>141</v>
      </c>
      <c r="E242" s="175" t="s">
        <v>722</v>
      </c>
      <c r="F242" s="176" t="s">
        <v>723</v>
      </c>
      <c r="G242" s="177" t="s">
        <v>702</v>
      </c>
      <c r="H242" s="178">
        <v>1</v>
      </c>
      <c r="I242" s="179"/>
      <c r="J242" s="180">
        <f>ROUND(I242*H242,2)</f>
        <v>0</v>
      </c>
      <c r="K242" s="176" t="s">
        <v>5</v>
      </c>
      <c r="L242" s="40"/>
      <c r="M242" s="181" t="s">
        <v>5</v>
      </c>
      <c r="N242" s="182" t="s">
        <v>50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3" t="s">
        <v>214</v>
      </c>
      <c r="AT242" s="23" t="s">
        <v>141</v>
      </c>
      <c r="AU242" s="23" t="s">
        <v>88</v>
      </c>
      <c r="AY242" s="23" t="s">
        <v>139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214</v>
      </c>
      <c r="BM242" s="23" t="s">
        <v>724</v>
      </c>
    </row>
    <row r="243" spans="2:65" s="10" customFormat="1" ht="29.85" customHeight="1">
      <c r="B243" s="159"/>
      <c r="D243" s="170" t="s">
        <v>78</v>
      </c>
      <c r="E243" s="171" t="s">
        <v>725</v>
      </c>
      <c r="F243" s="171" t="s">
        <v>726</v>
      </c>
      <c r="I243" s="162"/>
      <c r="J243" s="172">
        <f>BK243</f>
        <v>0</v>
      </c>
      <c r="L243" s="159"/>
      <c r="M243" s="164"/>
      <c r="N243" s="165"/>
      <c r="O243" s="165"/>
      <c r="P243" s="166">
        <f>SUM(P244:P248)</f>
        <v>0</v>
      </c>
      <c r="Q243" s="165"/>
      <c r="R243" s="166">
        <f>SUM(R244:R248)</f>
        <v>0.86036999999999997</v>
      </c>
      <c r="S243" s="165"/>
      <c r="T243" s="167">
        <f>SUM(T244:T248)</f>
        <v>0</v>
      </c>
      <c r="AR243" s="160" t="s">
        <v>88</v>
      </c>
      <c r="AT243" s="168" t="s">
        <v>78</v>
      </c>
      <c r="AU243" s="168" t="s">
        <v>24</v>
      </c>
      <c r="AY243" s="160" t="s">
        <v>139</v>
      </c>
      <c r="BK243" s="169">
        <f>SUM(BK244:BK248)</f>
        <v>0</v>
      </c>
    </row>
    <row r="244" spans="2:65" s="1" customFormat="1" ht="25.5" customHeight="1">
      <c r="B244" s="173"/>
      <c r="C244" s="174" t="s">
        <v>727</v>
      </c>
      <c r="D244" s="174" t="s">
        <v>141</v>
      </c>
      <c r="E244" s="175" t="s">
        <v>728</v>
      </c>
      <c r="F244" s="176" t="s">
        <v>729</v>
      </c>
      <c r="G244" s="177" t="s">
        <v>209</v>
      </c>
      <c r="H244" s="178">
        <v>131</v>
      </c>
      <c r="I244" s="179"/>
      <c r="J244" s="180">
        <f>ROUND(I244*H244,2)</f>
        <v>0</v>
      </c>
      <c r="K244" s="176" t="s">
        <v>145</v>
      </c>
      <c r="L244" s="40"/>
      <c r="M244" s="181" t="s">
        <v>5</v>
      </c>
      <c r="N244" s="182" t="s">
        <v>50</v>
      </c>
      <c r="O244" s="41"/>
      <c r="P244" s="183">
        <f>O244*H244</f>
        <v>0</v>
      </c>
      <c r="Q244" s="183">
        <v>2.2200000000000002E-3</v>
      </c>
      <c r="R244" s="183">
        <f>Q244*H244</f>
        <v>0.29082000000000002</v>
      </c>
      <c r="S244" s="183">
        <v>0</v>
      </c>
      <c r="T244" s="184">
        <f>S244*H244</f>
        <v>0</v>
      </c>
      <c r="AR244" s="23" t="s">
        <v>214</v>
      </c>
      <c r="AT244" s="23" t="s">
        <v>141</v>
      </c>
      <c r="AU244" s="23" t="s">
        <v>88</v>
      </c>
      <c r="AY244" s="23" t="s">
        <v>139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214</v>
      </c>
      <c r="BM244" s="23" t="s">
        <v>730</v>
      </c>
    </row>
    <row r="245" spans="2:65" s="1" customFormat="1" ht="25.5" customHeight="1">
      <c r="B245" s="173"/>
      <c r="C245" s="174" t="s">
        <v>731</v>
      </c>
      <c r="D245" s="174" t="s">
        <v>141</v>
      </c>
      <c r="E245" s="175" t="s">
        <v>732</v>
      </c>
      <c r="F245" s="176" t="s">
        <v>733</v>
      </c>
      <c r="G245" s="177" t="s">
        <v>209</v>
      </c>
      <c r="H245" s="178">
        <v>181</v>
      </c>
      <c r="I245" s="179"/>
      <c r="J245" s="180">
        <f>ROUND(I245*H245,2)</f>
        <v>0</v>
      </c>
      <c r="K245" s="176" t="s">
        <v>145</v>
      </c>
      <c r="L245" s="40"/>
      <c r="M245" s="181" t="s">
        <v>5</v>
      </c>
      <c r="N245" s="182" t="s">
        <v>50</v>
      </c>
      <c r="O245" s="41"/>
      <c r="P245" s="183">
        <f>O245*H245</f>
        <v>0</v>
      </c>
      <c r="Q245" s="183">
        <v>2.0899999999999998E-3</v>
      </c>
      <c r="R245" s="183">
        <f>Q245*H245</f>
        <v>0.37828999999999996</v>
      </c>
      <c r="S245" s="183">
        <v>0</v>
      </c>
      <c r="T245" s="184">
        <f>S245*H245</f>
        <v>0</v>
      </c>
      <c r="AR245" s="23" t="s">
        <v>214</v>
      </c>
      <c r="AT245" s="23" t="s">
        <v>141</v>
      </c>
      <c r="AU245" s="23" t="s">
        <v>88</v>
      </c>
      <c r="AY245" s="23" t="s">
        <v>139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3" t="s">
        <v>24</v>
      </c>
      <c r="BK245" s="185">
        <f>ROUND(I245*H245,2)</f>
        <v>0</v>
      </c>
      <c r="BL245" s="23" t="s">
        <v>214</v>
      </c>
      <c r="BM245" s="23" t="s">
        <v>734</v>
      </c>
    </row>
    <row r="246" spans="2:65" s="1" customFormat="1" ht="25.5" customHeight="1">
      <c r="B246" s="173"/>
      <c r="C246" s="174" t="s">
        <v>735</v>
      </c>
      <c r="D246" s="174" t="s">
        <v>141</v>
      </c>
      <c r="E246" s="175" t="s">
        <v>736</v>
      </c>
      <c r="F246" s="176" t="s">
        <v>737</v>
      </c>
      <c r="G246" s="177" t="s">
        <v>225</v>
      </c>
      <c r="H246" s="178">
        <v>10</v>
      </c>
      <c r="I246" s="179"/>
      <c r="J246" s="180">
        <f>ROUND(I246*H246,2)</f>
        <v>0</v>
      </c>
      <c r="K246" s="176" t="s">
        <v>145</v>
      </c>
      <c r="L246" s="40"/>
      <c r="M246" s="181" t="s">
        <v>5</v>
      </c>
      <c r="N246" s="182" t="s">
        <v>50</v>
      </c>
      <c r="O246" s="41"/>
      <c r="P246" s="183">
        <f>O246*H246</f>
        <v>0</v>
      </c>
      <c r="Q246" s="183">
        <v>2.5000000000000001E-4</v>
      </c>
      <c r="R246" s="183">
        <f>Q246*H246</f>
        <v>2.5000000000000001E-3</v>
      </c>
      <c r="S246" s="183">
        <v>0</v>
      </c>
      <c r="T246" s="184">
        <f>S246*H246</f>
        <v>0</v>
      </c>
      <c r="AR246" s="23" t="s">
        <v>214</v>
      </c>
      <c r="AT246" s="23" t="s">
        <v>141</v>
      </c>
      <c r="AU246" s="23" t="s">
        <v>88</v>
      </c>
      <c r="AY246" s="23" t="s">
        <v>139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214</v>
      </c>
      <c r="BM246" s="23" t="s">
        <v>738</v>
      </c>
    </row>
    <row r="247" spans="2:65" s="1" customFormat="1" ht="25.5" customHeight="1">
      <c r="B247" s="173"/>
      <c r="C247" s="174" t="s">
        <v>739</v>
      </c>
      <c r="D247" s="174" t="s">
        <v>141</v>
      </c>
      <c r="E247" s="175" t="s">
        <v>740</v>
      </c>
      <c r="F247" s="176" t="s">
        <v>741</v>
      </c>
      <c r="G247" s="177" t="s">
        <v>209</v>
      </c>
      <c r="H247" s="178">
        <v>66</v>
      </c>
      <c r="I247" s="179"/>
      <c r="J247" s="180">
        <f>ROUND(I247*H247,2)</f>
        <v>0</v>
      </c>
      <c r="K247" s="176" t="s">
        <v>145</v>
      </c>
      <c r="L247" s="40"/>
      <c r="M247" s="181" t="s">
        <v>5</v>
      </c>
      <c r="N247" s="182" t="s">
        <v>50</v>
      </c>
      <c r="O247" s="41"/>
      <c r="P247" s="183">
        <f>O247*H247</f>
        <v>0</v>
      </c>
      <c r="Q247" s="183">
        <v>2.8600000000000001E-3</v>
      </c>
      <c r="R247" s="183">
        <f>Q247*H247</f>
        <v>0.18876000000000001</v>
      </c>
      <c r="S247" s="183">
        <v>0</v>
      </c>
      <c r="T247" s="184">
        <f>S247*H247</f>
        <v>0</v>
      </c>
      <c r="AR247" s="23" t="s">
        <v>214</v>
      </c>
      <c r="AT247" s="23" t="s">
        <v>141</v>
      </c>
      <c r="AU247" s="23" t="s">
        <v>88</v>
      </c>
      <c r="AY247" s="23" t="s">
        <v>139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24</v>
      </c>
      <c r="BK247" s="185">
        <f>ROUND(I247*H247,2)</f>
        <v>0</v>
      </c>
      <c r="BL247" s="23" t="s">
        <v>214</v>
      </c>
      <c r="BM247" s="23" t="s">
        <v>742</v>
      </c>
    </row>
    <row r="248" spans="2:65" s="1" customFormat="1" ht="38.25" customHeight="1">
      <c r="B248" s="173"/>
      <c r="C248" s="174" t="s">
        <v>743</v>
      </c>
      <c r="D248" s="174" t="s">
        <v>141</v>
      </c>
      <c r="E248" s="175" t="s">
        <v>744</v>
      </c>
      <c r="F248" s="176" t="s">
        <v>745</v>
      </c>
      <c r="G248" s="177" t="s">
        <v>717</v>
      </c>
      <c r="H248" s="216"/>
      <c r="I248" s="179"/>
      <c r="J248" s="180">
        <f>ROUND(I248*H248,2)</f>
        <v>0</v>
      </c>
      <c r="K248" s="176" t="s">
        <v>145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AR248" s="23" t="s">
        <v>214</v>
      </c>
      <c r="AT248" s="23" t="s">
        <v>141</v>
      </c>
      <c r="AU248" s="23" t="s">
        <v>88</v>
      </c>
      <c r="AY248" s="23" t="s">
        <v>139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214</v>
      </c>
      <c r="BM248" s="23" t="s">
        <v>746</v>
      </c>
    </row>
    <row r="249" spans="2:65" s="10" customFormat="1" ht="29.85" customHeight="1">
      <c r="B249" s="159"/>
      <c r="D249" s="170" t="s">
        <v>78</v>
      </c>
      <c r="E249" s="171" t="s">
        <v>747</v>
      </c>
      <c r="F249" s="171" t="s">
        <v>748</v>
      </c>
      <c r="I249" s="162"/>
      <c r="J249" s="172">
        <f>BK249</f>
        <v>0</v>
      </c>
      <c r="L249" s="159"/>
      <c r="M249" s="164"/>
      <c r="N249" s="165"/>
      <c r="O249" s="165"/>
      <c r="P249" s="166">
        <f>SUM(P250:P257)</f>
        <v>0</v>
      </c>
      <c r="Q249" s="165"/>
      <c r="R249" s="166">
        <f>SUM(R250:R257)</f>
        <v>1.49048</v>
      </c>
      <c r="S249" s="165"/>
      <c r="T249" s="167">
        <f>SUM(T250:T257)</f>
        <v>0</v>
      </c>
      <c r="AR249" s="160" t="s">
        <v>88</v>
      </c>
      <c r="AT249" s="168" t="s">
        <v>78</v>
      </c>
      <c r="AU249" s="168" t="s">
        <v>24</v>
      </c>
      <c r="AY249" s="160" t="s">
        <v>139</v>
      </c>
      <c r="BK249" s="169">
        <f>SUM(BK250:BK257)</f>
        <v>0</v>
      </c>
    </row>
    <row r="250" spans="2:65" s="1" customFormat="1" ht="25.5" customHeight="1">
      <c r="B250" s="173"/>
      <c r="C250" s="174" t="s">
        <v>749</v>
      </c>
      <c r="D250" s="174" t="s">
        <v>141</v>
      </c>
      <c r="E250" s="175" t="s">
        <v>750</v>
      </c>
      <c r="F250" s="176" t="s">
        <v>751</v>
      </c>
      <c r="G250" s="177" t="s">
        <v>167</v>
      </c>
      <c r="H250" s="178">
        <v>16</v>
      </c>
      <c r="I250" s="179"/>
      <c r="J250" s="180">
        <f>ROUND(I250*H250,2)</f>
        <v>0</v>
      </c>
      <c r="K250" s="176" t="s">
        <v>145</v>
      </c>
      <c r="L250" s="40"/>
      <c r="M250" s="181" t="s">
        <v>5</v>
      </c>
      <c r="N250" s="182" t="s">
        <v>50</v>
      </c>
      <c r="O250" s="41"/>
      <c r="P250" s="183">
        <f>O250*H250</f>
        <v>0</v>
      </c>
      <c r="Q250" s="183">
        <v>2.5000000000000001E-4</v>
      </c>
      <c r="R250" s="183">
        <f>Q250*H250</f>
        <v>4.0000000000000001E-3</v>
      </c>
      <c r="S250" s="183">
        <v>0</v>
      </c>
      <c r="T250" s="184">
        <f>S250*H250</f>
        <v>0</v>
      </c>
      <c r="AR250" s="23" t="s">
        <v>214</v>
      </c>
      <c r="AT250" s="23" t="s">
        <v>141</v>
      </c>
      <c r="AU250" s="23" t="s">
        <v>88</v>
      </c>
      <c r="AY250" s="23" t="s">
        <v>139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24</v>
      </c>
      <c r="BK250" s="185">
        <f>ROUND(I250*H250,2)</f>
        <v>0</v>
      </c>
      <c r="BL250" s="23" t="s">
        <v>214</v>
      </c>
      <c r="BM250" s="23" t="s">
        <v>752</v>
      </c>
    </row>
    <row r="251" spans="2:65" s="1" customFormat="1" ht="16.5" customHeight="1">
      <c r="B251" s="173"/>
      <c r="C251" s="196" t="s">
        <v>753</v>
      </c>
      <c r="D251" s="196" t="s">
        <v>194</v>
      </c>
      <c r="E251" s="197" t="s">
        <v>754</v>
      </c>
      <c r="F251" s="198" t="s">
        <v>755</v>
      </c>
      <c r="G251" s="199" t="s">
        <v>225</v>
      </c>
      <c r="H251" s="200">
        <v>8</v>
      </c>
      <c r="I251" s="201"/>
      <c r="J251" s="202">
        <f>ROUND(I251*H251,2)</f>
        <v>0</v>
      </c>
      <c r="K251" s="198" t="s">
        <v>5</v>
      </c>
      <c r="L251" s="203"/>
      <c r="M251" s="204" t="s">
        <v>5</v>
      </c>
      <c r="N251" s="205" t="s">
        <v>50</v>
      </c>
      <c r="O251" s="41"/>
      <c r="P251" s="183">
        <f>O251*H251</f>
        <v>0</v>
      </c>
      <c r="Q251" s="183">
        <v>0.04</v>
      </c>
      <c r="R251" s="183">
        <f>Q251*H251</f>
        <v>0.32</v>
      </c>
      <c r="S251" s="183">
        <v>0</v>
      </c>
      <c r="T251" s="184">
        <f>S251*H251</f>
        <v>0</v>
      </c>
      <c r="AR251" s="23" t="s">
        <v>307</v>
      </c>
      <c r="AT251" s="23" t="s">
        <v>194</v>
      </c>
      <c r="AU251" s="23" t="s">
        <v>88</v>
      </c>
      <c r="AY251" s="23" t="s">
        <v>139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214</v>
      </c>
      <c r="BM251" s="23" t="s">
        <v>756</v>
      </c>
    </row>
    <row r="252" spans="2:65" s="1" customFormat="1" ht="38.25" customHeight="1">
      <c r="B252" s="173"/>
      <c r="C252" s="174" t="s">
        <v>757</v>
      </c>
      <c r="D252" s="174" t="s">
        <v>141</v>
      </c>
      <c r="E252" s="175" t="s">
        <v>758</v>
      </c>
      <c r="F252" s="176" t="s">
        <v>759</v>
      </c>
      <c r="G252" s="177" t="s">
        <v>167</v>
      </c>
      <c r="H252" s="178">
        <v>44</v>
      </c>
      <c r="I252" s="179"/>
      <c r="J252" s="180">
        <f>ROUND(I252*H252,2)</f>
        <v>0</v>
      </c>
      <c r="K252" s="176" t="s">
        <v>145</v>
      </c>
      <c r="L252" s="40"/>
      <c r="M252" s="181" t="s">
        <v>5</v>
      </c>
      <c r="N252" s="182" t="s">
        <v>50</v>
      </c>
      <c r="O252" s="41"/>
      <c r="P252" s="183">
        <f>O252*H252</f>
        <v>0</v>
      </c>
      <c r="Q252" s="183">
        <v>2.5000000000000001E-4</v>
      </c>
      <c r="R252" s="183">
        <f>Q252*H252</f>
        <v>1.0999999999999999E-2</v>
      </c>
      <c r="S252" s="183">
        <v>0</v>
      </c>
      <c r="T252" s="184">
        <f>S252*H252</f>
        <v>0</v>
      </c>
      <c r="AR252" s="23" t="s">
        <v>214</v>
      </c>
      <c r="AT252" s="23" t="s">
        <v>141</v>
      </c>
      <c r="AU252" s="23" t="s">
        <v>88</v>
      </c>
      <c r="AY252" s="23" t="s">
        <v>139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24</v>
      </c>
      <c r="BK252" s="185">
        <f>ROUND(I252*H252,2)</f>
        <v>0</v>
      </c>
      <c r="BL252" s="23" t="s">
        <v>214</v>
      </c>
      <c r="BM252" s="23" t="s">
        <v>760</v>
      </c>
    </row>
    <row r="253" spans="2:65" s="11" customFormat="1">
      <c r="B253" s="186"/>
      <c r="D253" s="187" t="s">
        <v>148</v>
      </c>
      <c r="E253" s="188" t="s">
        <v>5</v>
      </c>
      <c r="F253" s="189" t="s">
        <v>761</v>
      </c>
      <c r="H253" s="190">
        <v>44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AT253" s="195" t="s">
        <v>148</v>
      </c>
      <c r="AU253" s="195" t="s">
        <v>88</v>
      </c>
      <c r="AV253" s="11" t="s">
        <v>88</v>
      </c>
      <c r="AW253" s="11" t="s">
        <v>43</v>
      </c>
      <c r="AX253" s="11" t="s">
        <v>24</v>
      </c>
      <c r="AY253" s="195" t="s">
        <v>139</v>
      </c>
    </row>
    <row r="254" spans="2:65" s="1" customFormat="1" ht="16.5" customHeight="1">
      <c r="B254" s="173"/>
      <c r="C254" s="196" t="s">
        <v>762</v>
      </c>
      <c r="D254" s="196" t="s">
        <v>194</v>
      </c>
      <c r="E254" s="197" t="s">
        <v>763</v>
      </c>
      <c r="F254" s="198" t="s">
        <v>764</v>
      </c>
      <c r="G254" s="199" t="s">
        <v>225</v>
      </c>
      <c r="H254" s="200">
        <v>22</v>
      </c>
      <c r="I254" s="201"/>
      <c r="J254" s="202">
        <f>ROUND(I254*H254,2)</f>
        <v>0</v>
      </c>
      <c r="K254" s="198" t="s">
        <v>5</v>
      </c>
      <c r="L254" s="203"/>
      <c r="M254" s="204" t="s">
        <v>5</v>
      </c>
      <c r="N254" s="205" t="s">
        <v>50</v>
      </c>
      <c r="O254" s="41"/>
      <c r="P254" s="183">
        <f>O254*H254</f>
        <v>0</v>
      </c>
      <c r="Q254" s="183">
        <v>3.7999999999999999E-2</v>
      </c>
      <c r="R254" s="183">
        <f>Q254*H254</f>
        <v>0.83599999999999997</v>
      </c>
      <c r="S254" s="183">
        <v>0</v>
      </c>
      <c r="T254" s="184">
        <f>S254*H254</f>
        <v>0</v>
      </c>
      <c r="AR254" s="23" t="s">
        <v>307</v>
      </c>
      <c r="AT254" s="23" t="s">
        <v>194</v>
      </c>
      <c r="AU254" s="23" t="s">
        <v>88</v>
      </c>
      <c r="AY254" s="23" t="s">
        <v>139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24</v>
      </c>
      <c r="BK254" s="185">
        <f>ROUND(I254*H254,2)</f>
        <v>0</v>
      </c>
      <c r="BL254" s="23" t="s">
        <v>214</v>
      </c>
      <c r="BM254" s="23" t="s">
        <v>765</v>
      </c>
    </row>
    <row r="255" spans="2:65" s="1" customFormat="1" ht="25.5" customHeight="1">
      <c r="B255" s="173"/>
      <c r="C255" s="174" t="s">
        <v>766</v>
      </c>
      <c r="D255" s="174" t="s">
        <v>141</v>
      </c>
      <c r="E255" s="175" t="s">
        <v>767</v>
      </c>
      <c r="F255" s="176" t="s">
        <v>768</v>
      </c>
      <c r="G255" s="177" t="s">
        <v>225</v>
      </c>
      <c r="H255" s="178">
        <v>4</v>
      </c>
      <c r="I255" s="179"/>
      <c r="J255" s="180">
        <f>ROUND(I255*H255,2)</f>
        <v>0</v>
      </c>
      <c r="K255" s="176" t="s">
        <v>145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8.7000000000000001E-4</v>
      </c>
      <c r="R255" s="183">
        <f>Q255*H255</f>
        <v>3.48E-3</v>
      </c>
      <c r="S255" s="183">
        <v>0</v>
      </c>
      <c r="T255" s="184">
        <f>S255*H255</f>
        <v>0</v>
      </c>
      <c r="AR255" s="23" t="s">
        <v>214</v>
      </c>
      <c r="AT255" s="23" t="s">
        <v>141</v>
      </c>
      <c r="AU255" s="23" t="s">
        <v>88</v>
      </c>
      <c r="AY255" s="23" t="s">
        <v>139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214</v>
      </c>
      <c r="BM255" s="23" t="s">
        <v>769</v>
      </c>
    </row>
    <row r="256" spans="2:65" s="1" customFormat="1" ht="16.5" customHeight="1">
      <c r="B256" s="173"/>
      <c r="C256" s="196" t="s">
        <v>770</v>
      </c>
      <c r="D256" s="196" t="s">
        <v>194</v>
      </c>
      <c r="E256" s="197" t="s">
        <v>771</v>
      </c>
      <c r="F256" s="198" t="s">
        <v>1213</v>
      </c>
      <c r="G256" s="199" t="s">
        <v>225</v>
      </c>
      <c r="H256" s="200">
        <v>4</v>
      </c>
      <c r="I256" s="201"/>
      <c r="J256" s="202">
        <f>ROUND(I256*H256,2)</f>
        <v>0</v>
      </c>
      <c r="K256" s="198" t="s">
        <v>145</v>
      </c>
      <c r="L256" s="203"/>
      <c r="M256" s="204" t="s">
        <v>5</v>
      </c>
      <c r="N256" s="205" t="s">
        <v>50</v>
      </c>
      <c r="O256" s="41"/>
      <c r="P256" s="183">
        <f>O256*H256</f>
        <v>0</v>
      </c>
      <c r="Q256" s="183">
        <v>7.9000000000000001E-2</v>
      </c>
      <c r="R256" s="183">
        <f>Q256*H256</f>
        <v>0.316</v>
      </c>
      <c r="S256" s="183">
        <v>0</v>
      </c>
      <c r="T256" s="184">
        <f>S256*H256</f>
        <v>0</v>
      </c>
      <c r="AR256" s="23" t="s">
        <v>307</v>
      </c>
      <c r="AT256" s="23" t="s">
        <v>194</v>
      </c>
      <c r="AU256" s="23" t="s">
        <v>88</v>
      </c>
      <c r="AY256" s="23" t="s">
        <v>139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24</v>
      </c>
      <c r="BK256" s="185">
        <f>ROUND(I256*H256,2)</f>
        <v>0</v>
      </c>
      <c r="BL256" s="23" t="s">
        <v>214</v>
      </c>
      <c r="BM256" s="23" t="s">
        <v>772</v>
      </c>
    </row>
    <row r="257" spans="2:65" s="1" customFormat="1" ht="38.25" customHeight="1">
      <c r="B257" s="173"/>
      <c r="C257" s="174" t="s">
        <v>773</v>
      </c>
      <c r="D257" s="174" t="s">
        <v>141</v>
      </c>
      <c r="E257" s="175" t="s">
        <v>774</v>
      </c>
      <c r="F257" s="176" t="s">
        <v>775</v>
      </c>
      <c r="G257" s="177" t="s">
        <v>717</v>
      </c>
      <c r="H257" s="216"/>
      <c r="I257" s="179"/>
      <c r="J257" s="180">
        <f>ROUND(I257*H257,2)</f>
        <v>0</v>
      </c>
      <c r="K257" s="176" t="s">
        <v>145</v>
      </c>
      <c r="L257" s="40"/>
      <c r="M257" s="181" t="s">
        <v>5</v>
      </c>
      <c r="N257" s="182" t="s">
        <v>50</v>
      </c>
      <c r="O257" s="41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AR257" s="23" t="s">
        <v>214</v>
      </c>
      <c r="AT257" s="23" t="s">
        <v>141</v>
      </c>
      <c r="AU257" s="23" t="s">
        <v>88</v>
      </c>
      <c r="AY257" s="23" t="s">
        <v>139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24</v>
      </c>
      <c r="BK257" s="185">
        <f>ROUND(I257*H257,2)</f>
        <v>0</v>
      </c>
      <c r="BL257" s="23" t="s">
        <v>214</v>
      </c>
      <c r="BM257" s="23" t="s">
        <v>776</v>
      </c>
    </row>
    <row r="258" spans="2:65" s="10" customFormat="1" ht="29.85" customHeight="1">
      <c r="B258" s="159"/>
      <c r="D258" s="170" t="s">
        <v>78</v>
      </c>
      <c r="E258" s="171" t="s">
        <v>777</v>
      </c>
      <c r="F258" s="171" t="s">
        <v>778</v>
      </c>
      <c r="I258" s="162"/>
      <c r="J258" s="172">
        <f>BK258</f>
        <v>0</v>
      </c>
      <c r="L258" s="159"/>
      <c r="M258" s="164"/>
      <c r="N258" s="165"/>
      <c r="O258" s="165"/>
      <c r="P258" s="166">
        <f>SUM(P259:P265)</f>
        <v>0</v>
      </c>
      <c r="Q258" s="165"/>
      <c r="R258" s="166">
        <f>SUM(R259:R265)</f>
        <v>3.3660000000000001</v>
      </c>
      <c r="S258" s="165"/>
      <c r="T258" s="167">
        <f>SUM(T259:T265)</f>
        <v>0</v>
      </c>
      <c r="AR258" s="160" t="s">
        <v>88</v>
      </c>
      <c r="AT258" s="168" t="s">
        <v>78</v>
      </c>
      <c r="AU258" s="168" t="s">
        <v>24</v>
      </c>
      <c r="AY258" s="160" t="s">
        <v>139</v>
      </c>
      <c r="BK258" s="169">
        <f>SUM(BK259:BK265)</f>
        <v>0</v>
      </c>
    </row>
    <row r="259" spans="2:65" s="1" customFormat="1" ht="25.5" customHeight="1">
      <c r="B259" s="173"/>
      <c r="C259" s="174" t="s">
        <v>779</v>
      </c>
      <c r="D259" s="174" t="s">
        <v>141</v>
      </c>
      <c r="E259" s="175" t="s">
        <v>780</v>
      </c>
      <c r="F259" s="176" t="s">
        <v>781</v>
      </c>
      <c r="G259" s="177" t="s">
        <v>225</v>
      </c>
      <c r="H259" s="178">
        <v>4</v>
      </c>
      <c r="I259" s="179"/>
      <c r="J259" s="180">
        <f>ROUND(I259*H259,2)</f>
        <v>0</v>
      </c>
      <c r="K259" s="176" t="s">
        <v>145</v>
      </c>
      <c r="L259" s="40"/>
      <c r="M259" s="181" t="s">
        <v>5</v>
      </c>
      <c r="N259" s="182" t="s">
        <v>50</v>
      </c>
      <c r="O259" s="41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AR259" s="23" t="s">
        <v>214</v>
      </c>
      <c r="AT259" s="23" t="s">
        <v>141</v>
      </c>
      <c r="AU259" s="23" t="s">
        <v>88</v>
      </c>
      <c r="AY259" s="23" t="s">
        <v>139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24</v>
      </c>
      <c r="BK259" s="185">
        <f>ROUND(I259*H259,2)</f>
        <v>0</v>
      </c>
      <c r="BL259" s="23" t="s">
        <v>214</v>
      </c>
      <c r="BM259" s="23" t="s">
        <v>782</v>
      </c>
    </row>
    <row r="260" spans="2:65" s="1" customFormat="1" ht="16.5" customHeight="1">
      <c r="B260" s="173"/>
      <c r="C260" s="196" t="s">
        <v>783</v>
      </c>
      <c r="D260" s="196" t="s">
        <v>194</v>
      </c>
      <c r="E260" s="197" t="s">
        <v>784</v>
      </c>
      <c r="F260" s="198" t="s">
        <v>785</v>
      </c>
      <c r="G260" s="199" t="s">
        <v>225</v>
      </c>
      <c r="H260" s="200">
        <v>2</v>
      </c>
      <c r="I260" s="201"/>
      <c r="J260" s="202">
        <f>ROUND(I260*H260,2)</f>
        <v>0</v>
      </c>
      <c r="K260" s="198" t="s">
        <v>5</v>
      </c>
      <c r="L260" s="203"/>
      <c r="M260" s="204" t="s">
        <v>5</v>
      </c>
      <c r="N260" s="205" t="s">
        <v>50</v>
      </c>
      <c r="O260" s="41"/>
      <c r="P260" s="183">
        <f>O260*H260</f>
        <v>0</v>
      </c>
      <c r="Q260" s="183">
        <v>0.79800000000000004</v>
      </c>
      <c r="R260" s="183">
        <f>Q260*H260</f>
        <v>1.5960000000000001</v>
      </c>
      <c r="S260" s="183">
        <v>0</v>
      </c>
      <c r="T260" s="184">
        <f>S260*H260</f>
        <v>0</v>
      </c>
      <c r="AR260" s="23" t="s">
        <v>307</v>
      </c>
      <c r="AT260" s="23" t="s">
        <v>194</v>
      </c>
      <c r="AU260" s="23" t="s">
        <v>88</v>
      </c>
      <c r="AY260" s="23" t="s">
        <v>139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24</v>
      </c>
      <c r="BK260" s="185">
        <f>ROUND(I260*H260,2)</f>
        <v>0</v>
      </c>
      <c r="BL260" s="23" t="s">
        <v>214</v>
      </c>
      <c r="BM260" s="23" t="s">
        <v>786</v>
      </c>
    </row>
    <row r="261" spans="2:65" s="1" customFormat="1" ht="16.5" customHeight="1">
      <c r="B261" s="173"/>
      <c r="C261" s="196" t="s">
        <v>787</v>
      </c>
      <c r="D261" s="196" t="s">
        <v>194</v>
      </c>
      <c r="E261" s="197" t="s">
        <v>788</v>
      </c>
      <c r="F261" s="198" t="s">
        <v>789</v>
      </c>
      <c r="G261" s="199" t="s">
        <v>225</v>
      </c>
      <c r="H261" s="200">
        <v>2</v>
      </c>
      <c r="I261" s="201"/>
      <c r="J261" s="202">
        <f>ROUND(I261*H261,2)</f>
        <v>0</v>
      </c>
      <c r="K261" s="198" t="s">
        <v>5</v>
      </c>
      <c r="L261" s="203"/>
      <c r="M261" s="204" t="s">
        <v>5</v>
      </c>
      <c r="N261" s="205" t="s">
        <v>50</v>
      </c>
      <c r="O261" s="41"/>
      <c r="P261" s="183">
        <f>O261*H261</f>
        <v>0</v>
      </c>
      <c r="Q261" s="183">
        <v>0.88500000000000001</v>
      </c>
      <c r="R261" s="183">
        <f>Q261*H261</f>
        <v>1.77</v>
      </c>
      <c r="S261" s="183">
        <v>0</v>
      </c>
      <c r="T261" s="184">
        <f>S261*H261</f>
        <v>0</v>
      </c>
      <c r="AR261" s="23" t="s">
        <v>307</v>
      </c>
      <c r="AT261" s="23" t="s">
        <v>194</v>
      </c>
      <c r="AU261" s="23" t="s">
        <v>88</v>
      </c>
      <c r="AY261" s="23" t="s">
        <v>139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23" t="s">
        <v>24</v>
      </c>
      <c r="BK261" s="185">
        <f>ROUND(I261*H261,2)</f>
        <v>0</v>
      </c>
      <c r="BL261" s="23" t="s">
        <v>214</v>
      </c>
      <c r="BM261" s="23" t="s">
        <v>790</v>
      </c>
    </row>
    <row r="262" spans="2:65" s="1" customFormat="1" ht="25.5" customHeight="1">
      <c r="B262" s="173"/>
      <c r="C262" s="373" t="s">
        <v>791</v>
      </c>
      <c r="D262" s="373" t="s">
        <v>141</v>
      </c>
      <c r="E262" s="175" t="s">
        <v>792</v>
      </c>
      <c r="F262" s="176" t="s">
        <v>793</v>
      </c>
      <c r="G262" s="177" t="s">
        <v>400</v>
      </c>
      <c r="H262" s="178">
        <v>0</v>
      </c>
      <c r="I262" s="179"/>
      <c r="J262" s="180">
        <f>ROUND(I262*H262,2)</f>
        <v>0</v>
      </c>
      <c r="K262" s="176" t="s">
        <v>145</v>
      </c>
      <c r="L262" s="40"/>
      <c r="M262" s="181" t="s">
        <v>5</v>
      </c>
      <c r="N262" s="182" t="s">
        <v>50</v>
      </c>
      <c r="O262" s="41"/>
      <c r="P262" s="183">
        <f>O262*H262</f>
        <v>0</v>
      </c>
      <c r="Q262" s="183">
        <v>6.0000000000000002E-5</v>
      </c>
      <c r="R262" s="183">
        <f>Q262*H262</f>
        <v>0</v>
      </c>
      <c r="S262" s="183">
        <v>0</v>
      </c>
      <c r="T262" s="184">
        <f>S262*H262</f>
        <v>0</v>
      </c>
      <c r="AR262" s="23" t="s">
        <v>214</v>
      </c>
      <c r="AT262" s="23" t="s">
        <v>141</v>
      </c>
      <c r="AU262" s="23" t="s">
        <v>88</v>
      </c>
      <c r="AY262" s="23" t="s">
        <v>139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24</v>
      </c>
      <c r="BK262" s="185">
        <f>ROUND(I262*H262,2)</f>
        <v>0</v>
      </c>
      <c r="BL262" s="23" t="s">
        <v>214</v>
      </c>
      <c r="BM262" s="23" t="s">
        <v>794</v>
      </c>
    </row>
    <row r="263" spans="2:65" s="1" customFormat="1" ht="16.5" customHeight="1">
      <c r="B263" s="173"/>
      <c r="C263" s="376" t="s">
        <v>795</v>
      </c>
      <c r="D263" s="376" t="s">
        <v>194</v>
      </c>
      <c r="E263" s="197" t="s">
        <v>796</v>
      </c>
      <c r="F263" s="198" t="s">
        <v>797</v>
      </c>
      <c r="G263" s="199" t="s">
        <v>197</v>
      </c>
      <c r="H263" s="200">
        <v>0</v>
      </c>
      <c r="I263" s="201"/>
      <c r="J263" s="202">
        <f>ROUND(I263*H263,2)</f>
        <v>0</v>
      </c>
      <c r="K263" s="198" t="s">
        <v>145</v>
      </c>
      <c r="L263" s="203"/>
      <c r="M263" s="204" t="s">
        <v>5</v>
      </c>
      <c r="N263" s="205" t="s">
        <v>50</v>
      </c>
      <c r="O263" s="41"/>
      <c r="P263" s="183">
        <f>O263*H263</f>
        <v>0</v>
      </c>
      <c r="Q263" s="183">
        <v>1</v>
      </c>
      <c r="R263" s="183">
        <f>Q263*H263</f>
        <v>0</v>
      </c>
      <c r="S263" s="183">
        <v>0</v>
      </c>
      <c r="T263" s="184">
        <f>S263*H263</f>
        <v>0</v>
      </c>
      <c r="AR263" s="23" t="s">
        <v>307</v>
      </c>
      <c r="AT263" s="23" t="s">
        <v>194</v>
      </c>
      <c r="AU263" s="23" t="s">
        <v>88</v>
      </c>
      <c r="AY263" s="23" t="s">
        <v>139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24</v>
      </c>
      <c r="BK263" s="185">
        <f>ROUND(I263*H263,2)</f>
        <v>0</v>
      </c>
      <c r="BL263" s="23" t="s">
        <v>214</v>
      </c>
      <c r="BM263" s="23" t="s">
        <v>798</v>
      </c>
    </row>
    <row r="264" spans="2:65" s="1" customFormat="1" ht="27">
      <c r="B264" s="40"/>
      <c r="D264" s="187" t="s">
        <v>319</v>
      </c>
      <c r="F264" s="217" t="s">
        <v>799</v>
      </c>
      <c r="I264" s="210"/>
      <c r="L264" s="40"/>
      <c r="M264" s="211"/>
      <c r="N264" s="41"/>
      <c r="O264" s="41"/>
      <c r="P264" s="41"/>
      <c r="Q264" s="41"/>
      <c r="R264" s="41"/>
      <c r="S264" s="41"/>
      <c r="T264" s="69"/>
      <c r="AT264" s="23" t="s">
        <v>319</v>
      </c>
      <c r="AU264" s="23" t="s">
        <v>88</v>
      </c>
    </row>
    <row r="265" spans="2:65" s="1" customFormat="1" ht="25.5" customHeight="1">
      <c r="B265" s="173"/>
      <c r="C265" s="174" t="s">
        <v>800</v>
      </c>
      <c r="D265" s="174" t="s">
        <v>141</v>
      </c>
      <c r="E265" s="175" t="s">
        <v>801</v>
      </c>
      <c r="F265" s="176" t="s">
        <v>802</v>
      </c>
      <c r="G265" s="177" t="s">
        <v>717</v>
      </c>
      <c r="H265" s="216"/>
      <c r="I265" s="179"/>
      <c r="J265" s="180">
        <f>ROUND(I265*H265,2)</f>
        <v>0</v>
      </c>
      <c r="K265" s="176" t="s">
        <v>145</v>
      </c>
      <c r="L265" s="40"/>
      <c r="M265" s="181" t="s">
        <v>5</v>
      </c>
      <c r="N265" s="182" t="s">
        <v>50</v>
      </c>
      <c r="O265" s="41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AR265" s="23" t="s">
        <v>214</v>
      </c>
      <c r="AT265" s="23" t="s">
        <v>141</v>
      </c>
      <c r="AU265" s="23" t="s">
        <v>88</v>
      </c>
      <c r="AY265" s="23" t="s">
        <v>139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24</v>
      </c>
      <c r="BK265" s="185">
        <f>ROUND(I265*H265,2)</f>
        <v>0</v>
      </c>
      <c r="BL265" s="23" t="s">
        <v>214</v>
      </c>
      <c r="BM265" s="23" t="s">
        <v>803</v>
      </c>
    </row>
    <row r="266" spans="2:65" s="10" customFormat="1" ht="29.85" customHeight="1">
      <c r="B266" s="159"/>
      <c r="D266" s="170" t="s">
        <v>78</v>
      </c>
      <c r="E266" s="171" t="s">
        <v>804</v>
      </c>
      <c r="F266" s="171" t="s">
        <v>805</v>
      </c>
      <c r="I266" s="162"/>
      <c r="J266" s="172">
        <f>BK266</f>
        <v>0</v>
      </c>
      <c r="L266" s="159"/>
      <c r="M266" s="164"/>
      <c r="N266" s="165"/>
      <c r="O266" s="165"/>
      <c r="P266" s="166">
        <f>SUM(P267:P272)</f>
        <v>0</v>
      </c>
      <c r="Q266" s="165"/>
      <c r="R266" s="166">
        <f>SUM(R267:R272)</f>
        <v>0.15013599999999999</v>
      </c>
      <c r="S266" s="165"/>
      <c r="T266" s="167">
        <f>SUM(T267:T272)</f>
        <v>0</v>
      </c>
      <c r="AR266" s="160" t="s">
        <v>88</v>
      </c>
      <c r="AT266" s="168" t="s">
        <v>78</v>
      </c>
      <c r="AU266" s="168" t="s">
        <v>24</v>
      </c>
      <c r="AY266" s="160" t="s">
        <v>139</v>
      </c>
      <c r="BK266" s="169">
        <f>SUM(BK267:BK272)</f>
        <v>0</v>
      </c>
    </row>
    <row r="267" spans="2:65" s="1" customFormat="1" ht="25.5" customHeight="1">
      <c r="B267" s="173"/>
      <c r="C267" s="174" t="s">
        <v>806</v>
      </c>
      <c r="D267" s="174" t="s">
        <v>141</v>
      </c>
      <c r="E267" s="175" t="s">
        <v>807</v>
      </c>
      <c r="F267" s="176" t="s">
        <v>808</v>
      </c>
      <c r="G267" s="177" t="s">
        <v>167</v>
      </c>
      <c r="H267" s="178">
        <v>89.6</v>
      </c>
      <c r="I267" s="179"/>
      <c r="J267" s="180">
        <f t="shared" ref="J267:J272" si="20">ROUND(I267*H267,2)</f>
        <v>0</v>
      </c>
      <c r="K267" s="176" t="s">
        <v>145</v>
      </c>
      <c r="L267" s="40"/>
      <c r="M267" s="181" t="s">
        <v>5</v>
      </c>
      <c r="N267" s="182" t="s">
        <v>50</v>
      </c>
      <c r="O267" s="41"/>
      <c r="P267" s="183">
        <f t="shared" ref="P267:P272" si="21">O267*H267</f>
        <v>0</v>
      </c>
      <c r="Q267" s="183">
        <v>6.9999999999999994E-5</v>
      </c>
      <c r="R267" s="183">
        <f t="shared" ref="R267:R272" si="22">Q267*H267</f>
        <v>6.2719999999999989E-3</v>
      </c>
      <c r="S267" s="183">
        <v>0</v>
      </c>
      <c r="T267" s="184">
        <f t="shared" ref="T267:T272" si="23">S267*H267</f>
        <v>0</v>
      </c>
      <c r="AR267" s="23" t="s">
        <v>214</v>
      </c>
      <c r="AT267" s="23" t="s">
        <v>141</v>
      </c>
      <c r="AU267" s="23" t="s">
        <v>88</v>
      </c>
      <c r="AY267" s="23" t="s">
        <v>139</v>
      </c>
      <c r="BE267" s="185">
        <f t="shared" ref="BE267:BE272" si="24">IF(N267="základní",J267,0)</f>
        <v>0</v>
      </c>
      <c r="BF267" s="185">
        <f t="shared" ref="BF267:BF272" si="25">IF(N267="snížená",J267,0)</f>
        <v>0</v>
      </c>
      <c r="BG267" s="185">
        <f t="shared" ref="BG267:BG272" si="26">IF(N267="zákl. přenesená",J267,0)</f>
        <v>0</v>
      </c>
      <c r="BH267" s="185">
        <f t="shared" ref="BH267:BH272" si="27">IF(N267="sníž. přenesená",J267,0)</f>
        <v>0</v>
      </c>
      <c r="BI267" s="185">
        <f t="shared" ref="BI267:BI272" si="28">IF(N267="nulová",J267,0)</f>
        <v>0</v>
      </c>
      <c r="BJ267" s="23" t="s">
        <v>24</v>
      </c>
      <c r="BK267" s="185">
        <f t="shared" ref="BK267:BK272" si="29">ROUND(I267*H267,2)</f>
        <v>0</v>
      </c>
      <c r="BL267" s="23" t="s">
        <v>214</v>
      </c>
      <c r="BM267" s="23" t="s">
        <v>809</v>
      </c>
    </row>
    <row r="268" spans="2:65" s="1" customFormat="1" ht="16.5" customHeight="1">
      <c r="B268" s="173"/>
      <c r="C268" s="174" t="s">
        <v>810</v>
      </c>
      <c r="D268" s="174" t="s">
        <v>141</v>
      </c>
      <c r="E268" s="175" t="s">
        <v>811</v>
      </c>
      <c r="F268" s="176" t="s">
        <v>812</v>
      </c>
      <c r="G268" s="177" t="s">
        <v>167</v>
      </c>
      <c r="H268" s="178">
        <v>89.6</v>
      </c>
      <c r="I268" s="179"/>
      <c r="J268" s="180">
        <f t="shared" si="20"/>
        <v>0</v>
      </c>
      <c r="K268" s="176" t="s">
        <v>145</v>
      </c>
      <c r="L268" s="40"/>
      <c r="M268" s="181" t="s">
        <v>5</v>
      </c>
      <c r="N268" s="182" t="s">
        <v>50</v>
      </c>
      <c r="O268" s="41"/>
      <c r="P268" s="183">
        <f t="shared" si="21"/>
        <v>0</v>
      </c>
      <c r="Q268" s="183">
        <v>1.7000000000000001E-4</v>
      </c>
      <c r="R268" s="183">
        <f t="shared" si="22"/>
        <v>1.5232000000000001E-2</v>
      </c>
      <c r="S268" s="183">
        <v>0</v>
      </c>
      <c r="T268" s="184">
        <f t="shared" si="23"/>
        <v>0</v>
      </c>
      <c r="AR268" s="23" t="s">
        <v>214</v>
      </c>
      <c r="AT268" s="23" t="s">
        <v>141</v>
      </c>
      <c r="AU268" s="23" t="s">
        <v>88</v>
      </c>
      <c r="AY268" s="23" t="s">
        <v>139</v>
      </c>
      <c r="BE268" s="185">
        <f t="shared" si="24"/>
        <v>0</v>
      </c>
      <c r="BF268" s="185">
        <f t="shared" si="25"/>
        <v>0</v>
      </c>
      <c r="BG268" s="185">
        <f t="shared" si="26"/>
        <v>0</v>
      </c>
      <c r="BH268" s="185">
        <f t="shared" si="27"/>
        <v>0</v>
      </c>
      <c r="BI268" s="185">
        <f t="shared" si="28"/>
        <v>0</v>
      </c>
      <c r="BJ268" s="23" t="s">
        <v>24</v>
      </c>
      <c r="BK268" s="185">
        <f t="shared" si="29"/>
        <v>0</v>
      </c>
      <c r="BL268" s="23" t="s">
        <v>214</v>
      </c>
      <c r="BM268" s="23" t="s">
        <v>813</v>
      </c>
    </row>
    <row r="269" spans="2:65" s="1" customFormat="1" ht="25.5" customHeight="1">
      <c r="B269" s="173"/>
      <c r="C269" s="174" t="s">
        <v>30</v>
      </c>
      <c r="D269" s="174" t="s">
        <v>141</v>
      </c>
      <c r="E269" s="175" t="s">
        <v>814</v>
      </c>
      <c r="F269" s="176" t="s">
        <v>815</v>
      </c>
      <c r="G269" s="177" t="s">
        <v>167</v>
      </c>
      <c r="H269" s="178">
        <v>89.6</v>
      </c>
      <c r="I269" s="179"/>
      <c r="J269" s="180">
        <f t="shared" si="20"/>
        <v>0</v>
      </c>
      <c r="K269" s="176" t="s">
        <v>145</v>
      </c>
      <c r="L269" s="40"/>
      <c r="M269" s="181" t="s">
        <v>5</v>
      </c>
      <c r="N269" s="182" t="s">
        <v>50</v>
      </c>
      <c r="O269" s="41"/>
      <c r="P269" s="183">
        <f t="shared" si="21"/>
        <v>0</v>
      </c>
      <c r="Q269" s="183">
        <v>1.7000000000000001E-4</v>
      </c>
      <c r="R269" s="183">
        <f t="shared" si="22"/>
        <v>1.5232000000000001E-2</v>
      </c>
      <c r="S269" s="183">
        <v>0</v>
      </c>
      <c r="T269" s="184">
        <f t="shared" si="23"/>
        <v>0</v>
      </c>
      <c r="AR269" s="23" t="s">
        <v>214</v>
      </c>
      <c r="AT269" s="23" t="s">
        <v>141</v>
      </c>
      <c r="AU269" s="23" t="s">
        <v>88</v>
      </c>
      <c r="AY269" s="23" t="s">
        <v>139</v>
      </c>
      <c r="BE269" s="185">
        <f t="shared" si="24"/>
        <v>0</v>
      </c>
      <c r="BF269" s="185">
        <f t="shared" si="25"/>
        <v>0</v>
      </c>
      <c r="BG269" s="185">
        <f t="shared" si="26"/>
        <v>0</v>
      </c>
      <c r="BH269" s="185">
        <f t="shared" si="27"/>
        <v>0</v>
      </c>
      <c r="BI269" s="185">
        <f t="shared" si="28"/>
        <v>0</v>
      </c>
      <c r="BJ269" s="23" t="s">
        <v>24</v>
      </c>
      <c r="BK269" s="185">
        <f t="shared" si="29"/>
        <v>0</v>
      </c>
      <c r="BL269" s="23" t="s">
        <v>214</v>
      </c>
      <c r="BM269" s="23" t="s">
        <v>816</v>
      </c>
    </row>
    <row r="270" spans="2:65" s="1" customFormat="1" ht="51" customHeight="1">
      <c r="B270" s="173"/>
      <c r="C270" s="174" t="s">
        <v>817</v>
      </c>
      <c r="D270" s="174" t="s">
        <v>141</v>
      </c>
      <c r="E270" s="175" t="s">
        <v>818</v>
      </c>
      <c r="F270" s="176" t="s">
        <v>819</v>
      </c>
      <c r="G270" s="177" t="s">
        <v>167</v>
      </c>
      <c r="H270" s="178">
        <v>0</v>
      </c>
      <c r="I270" s="179"/>
      <c r="J270" s="180">
        <f t="shared" si="20"/>
        <v>0</v>
      </c>
      <c r="K270" s="176" t="s">
        <v>145</v>
      </c>
      <c r="L270" s="40"/>
      <c r="M270" s="181" t="s">
        <v>5</v>
      </c>
      <c r="N270" s="182" t="s">
        <v>50</v>
      </c>
      <c r="O270" s="41"/>
      <c r="P270" s="183">
        <f t="shared" si="21"/>
        <v>0</v>
      </c>
      <c r="Q270" s="183">
        <v>7.5000000000000002E-4</v>
      </c>
      <c r="R270" s="183">
        <f t="shared" si="22"/>
        <v>0</v>
      </c>
      <c r="S270" s="183">
        <v>0</v>
      </c>
      <c r="T270" s="184">
        <f t="shared" si="23"/>
        <v>0</v>
      </c>
      <c r="AR270" s="23" t="s">
        <v>214</v>
      </c>
      <c r="AT270" s="23" t="s">
        <v>141</v>
      </c>
      <c r="AU270" s="23" t="s">
        <v>88</v>
      </c>
      <c r="AY270" s="23" t="s">
        <v>139</v>
      </c>
      <c r="BE270" s="185">
        <f t="shared" si="24"/>
        <v>0</v>
      </c>
      <c r="BF270" s="185">
        <f t="shared" si="25"/>
        <v>0</v>
      </c>
      <c r="BG270" s="185">
        <f t="shared" si="26"/>
        <v>0</v>
      </c>
      <c r="BH270" s="185">
        <f t="shared" si="27"/>
        <v>0</v>
      </c>
      <c r="BI270" s="185">
        <f t="shared" si="28"/>
        <v>0</v>
      </c>
      <c r="BJ270" s="23" t="s">
        <v>24</v>
      </c>
      <c r="BK270" s="185">
        <f t="shared" si="29"/>
        <v>0</v>
      </c>
      <c r="BL270" s="23" t="s">
        <v>214</v>
      </c>
      <c r="BM270" s="23" t="s">
        <v>820</v>
      </c>
    </row>
    <row r="271" spans="2:65" s="1" customFormat="1" ht="16.5" customHeight="1">
      <c r="B271" s="173"/>
      <c r="C271" s="174" t="s">
        <v>821</v>
      </c>
      <c r="D271" s="174" t="s">
        <v>141</v>
      </c>
      <c r="E271" s="175" t="s">
        <v>822</v>
      </c>
      <c r="F271" s="176" t="s">
        <v>823</v>
      </c>
      <c r="G271" s="177" t="s">
        <v>167</v>
      </c>
      <c r="H271" s="178">
        <v>324</v>
      </c>
      <c r="I271" s="179"/>
      <c r="J271" s="180">
        <f t="shared" si="20"/>
        <v>0</v>
      </c>
      <c r="K271" s="176" t="s">
        <v>145</v>
      </c>
      <c r="L271" s="40"/>
      <c r="M271" s="181" t="s">
        <v>5</v>
      </c>
      <c r="N271" s="182" t="s">
        <v>50</v>
      </c>
      <c r="O271" s="41"/>
      <c r="P271" s="183">
        <f t="shared" si="21"/>
        <v>0</v>
      </c>
      <c r="Q271" s="183">
        <v>8.0000000000000007E-5</v>
      </c>
      <c r="R271" s="183">
        <f t="shared" si="22"/>
        <v>2.5920000000000002E-2</v>
      </c>
      <c r="S271" s="183">
        <v>0</v>
      </c>
      <c r="T271" s="184">
        <f t="shared" si="23"/>
        <v>0</v>
      </c>
      <c r="AR271" s="23" t="s">
        <v>146</v>
      </c>
      <c r="AT271" s="23" t="s">
        <v>141</v>
      </c>
      <c r="AU271" s="23" t="s">
        <v>88</v>
      </c>
      <c r="AY271" s="23" t="s">
        <v>139</v>
      </c>
      <c r="BE271" s="185">
        <f t="shared" si="24"/>
        <v>0</v>
      </c>
      <c r="BF271" s="185">
        <f t="shared" si="25"/>
        <v>0</v>
      </c>
      <c r="BG271" s="185">
        <f t="shared" si="26"/>
        <v>0</v>
      </c>
      <c r="BH271" s="185">
        <f t="shared" si="27"/>
        <v>0</v>
      </c>
      <c r="BI271" s="185">
        <f t="shared" si="28"/>
        <v>0</v>
      </c>
      <c r="BJ271" s="23" t="s">
        <v>24</v>
      </c>
      <c r="BK271" s="185">
        <f t="shared" si="29"/>
        <v>0</v>
      </c>
      <c r="BL271" s="23" t="s">
        <v>146</v>
      </c>
      <c r="BM271" s="23" t="s">
        <v>824</v>
      </c>
    </row>
    <row r="272" spans="2:65" s="1" customFormat="1" ht="25.5" customHeight="1">
      <c r="B272" s="173"/>
      <c r="C272" s="174" t="s">
        <v>825</v>
      </c>
      <c r="D272" s="174" t="s">
        <v>141</v>
      </c>
      <c r="E272" s="175" t="s">
        <v>826</v>
      </c>
      <c r="F272" s="176" t="s">
        <v>827</v>
      </c>
      <c r="G272" s="177" t="s">
        <v>167</v>
      </c>
      <c r="H272" s="178">
        <v>324</v>
      </c>
      <c r="I272" s="179"/>
      <c r="J272" s="180">
        <f t="shared" si="20"/>
        <v>0</v>
      </c>
      <c r="K272" s="176" t="s">
        <v>145</v>
      </c>
      <c r="L272" s="40"/>
      <c r="M272" s="181" t="s">
        <v>5</v>
      </c>
      <c r="N272" s="212" t="s">
        <v>50</v>
      </c>
      <c r="O272" s="213"/>
      <c r="P272" s="214">
        <f t="shared" si="21"/>
        <v>0</v>
      </c>
      <c r="Q272" s="214">
        <v>2.7E-4</v>
      </c>
      <c r="R272" s="214">
        <f t="shared" si="22"/>
        <v>8.7480000000000002E-2</v>
      </c>
      <c r="S272" s="214">
        <v>0</v>
      </c>
      <c r="T272" s="215">
        <f t="shared" si="23"/>
        <v>0</v>
      </c>
      <c r="AR272" s="23" t="s">
        <v>214</v>
      </c>
      <c r="AT272" s="23" t="s">
        <v>141</v>
      </c>
      <c r="AU272" s="23" t="s">
        <v>88</v>
      </c>
      <c r="AY272" s="23" t="s">
        <v>139</v>
      </c>
      <c r="BE272" s="185">
        <f t="shared" si="24"/>
        <v>0</v>
      </c>
      <c r="BF272" s="185">
        <f t="shared" si="25"/>
        <v>0</v>
      </c>
      <c r="BG272" s="185">
        <f t="shared" si="26"/>
        <v>0</v>
      </c>
      <c r="BH272" s="185">
        <f t="shared" si="27"/>
        <v>0</v>
      </c>
      <c r="BI272" s="185">
        <f t="shared" si="28"/>
        <v>0</v>
      </c>
      <c r="BJ272" s="23" t="s">
        <v>24</v>
      </c>
      <c r="BK272" s="185">
        <f t="shared" si="29"/>
        <v>0</v>
      </c>
      <c r="BL272" s="23" t="s">
        <v>214</v>
      </c>
      <c r="BM272" s="23" t="s">
        <v>828</v>
      </c>
    </row>
    <row r="273" spans="2:12" s="1" customFormat="1" ht="6.95" customHeight="1">
      <c r="B273" s="55"/>
      <c r="C273" s="56"/>
      <c r="D273" s="56"/>
      <c r="E273" s="56"/>
      <c r="F273" s="56"/>
      <c r="G273" s="56"/>
      <c r="H273" s="56"/>
      <c r="I273" s="126"/>
      <c r="J273" s="56"/>
      <c r="K273" s="56"/>
      <c r="L273" s="40"/>
    </row>
  </sheetData>
  <autoFilter ref="C93:K272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829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2016-10-14/Hum3 - SO 03 Přípojka NN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337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830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57" t="str">
        <f>E7</f>
        <v>Hala pro zemědělské stroje Humpolec</v>
      </c>
      <c r="F68" s="358"/>
      <c r="G68" s="358"/>
      <c r="H68" s="358"/>
      <c r="L68" s="40"/>
    </row>
    <row r="69" spans="2:63" s="1" customFormat="1" ht="14.45" customHeight="1">
      <c r="B69" s="40"/>
      <c r="C69" s="62" t="s">
        <v>110</v>
      </c>
      <c r="L69" s="40"/>
    </row>
    <row r="70" spans="2:63" s="1" customFormat="1" ht="17.25" customHeight="1">
      <c r="B70" s="40"/>
      <c r="E70" s="326" t="str">
        <f>E9</f>
        <v>2016-10-14/Hum3 - SO 03 Přípojka NN</v>
      </c>
      <c r="F70" s="359"/>
      <c r="G70" s="359"/>
      <c r="H70" s="359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25</v>
      </c>
      <c r="F72" s="148" t="str">
        <f>F12</f>
        <v>Humpolec</v>
      </c>
      <c r="I72" s="149" t="s">
        <v>27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31</v>
      </c>
      <c r="F74" s="148" t="str">
        <f>E15</f>
        <v>Kraj Vysočina, Jihlava, Žižkova 57/1882 PSČ 58733</v>
      </c>
      <c r="I74" s="149" t="s">
        <v>39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37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64</v>
      </c>
      <c r="E77" s="152" t="s">
        <v>60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114</v>
      </c>
      <c r="K77" s="154" t="s">
        <v>129</v>
      </c>
      <c r="L77" s="150"/>
      <c r="M77" s="72" t="s">
        <v>130</v>
      </c>
      <c r="N77" s="73" t="s">
        <v>49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115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78</v>
      </c>
      <c r="AU78" s="23" t="s">
        <v>116</v>
      </c>
      <c r="BK78" s="158">
        <f>BK79</f>
        <v>0</v>
      </c>
    </row>
    <row r="79" spans="2:63" s="10" customFormat="1" ht="37.35" customHeight="1">
      <c r="B79" s="159"/>
      <c r="D79" s="160" t="s">
        <v>78</v>
      </c>
      <c r="E79" s="161" t="s">
        <v>632</v>
      </c>
      <c r="F79" s="161" t="s">
        <v>633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88</v>
      </c>
      <c r="AT79" s="168" t="s">
        <v>78</v>
      </c>
      <c r="AU79" s="168" t="s">
        <v>79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70" t="s">
        <v>78</v>
      </c>
      <c r="E80" s="171" t="s">
        <v>831</v>
      </c>
      <c r="F80" s="171" t="s">
        <v>832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88</v>
      </c>
      <c r="AT80" s="168" t="s">
        <v>78</v>
      </c>
      <c r="AU80" s="168" t="s">
        <v>24</v>
      </c>
      <c r="AY80" s="160" t="s">
        <v>139</v>
      </c>
      <c r="BK80" s="169">
        <f>BK81</f>
        <v>0</v>
      </c>
    </row>
    <row r="81" spans="2:65" s="1" customFormat="1" ht="25.5" customHeight="1">
      <c r="B81" s="173"/>
      <c r="C81" s="174" t="s">
        <v>24</v>
      </c>
      <c r="D81" s="174" t="s">
        <v>141</v>
      </c>
      <c r="E81" s="175" t="s">
        <v>833</v>
      </c>
      <c r="F81" s="176" t="s">
        <v>834</v>
      </c>
      <c r="G81" s="177" t="s">
        <v>835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50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214</v>
      </c>
      <c r="AT81" s="23" t="s">
        <v>141</v>
      </c>
      <c r="AU81" s="23" t="s">
        <v>88</v>
      </c>
      <c r="AY81" s="23" t="s">
        <v>139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24</v>
      </c>
      <c r="BK81" s="185">
        <f>ROUND(I81*H81,2)</f>
        <v>0</v>
      </c>
      <c r="BL81" s="23" t="s">
        <v>214</v>
      </c>
      <c r="BM81" s="23" t="s">
        <v>836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71" activePane="bottomLeft" state="frozen"/>
      <selection pane="bottomLeft" activeCell="F104" sqref="F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837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ROUND(SUM(BE81:BE113), 2)</f>
        <v>0</v>
      </c>
      <c r="G30" s="41"/>
      <c r="H30" s="41"/>
      <c r="I30" s="118">
        <v>0.21</v>
      </c>
      <c r="J30" s="117">
        <f>ROUND(ROUND((SUM(BE81:BE113)),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ROUND(SUM(BF81:BF113), 2)</f>
        <v>0</v>
      </c>
      <c r="G31" s="41"/>
      <c r="H31" s="41"/>
      <c r="I31" s="118">
        <v>0.15</v>
      </c>
      <c r="J31" s="117">
        <f>ROUND(ROUND((SUM(BF81:BF113)),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ROUND(SUM(BG81:BG113),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ROUND(SUM(BH81:BH113),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ROUND(SUM(BI81:BI113),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2016-10-14/Hum4 - SO 04 Zpevněné plochy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838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121</v>
      </c>
      <c r="E60" s="144"/>
      <c r="F60" s="144"/>
      <c r="G60" s="144"/>
      <c r="H60" s="144"/>
      <c r="I60" s="145"/>
      <c r="J60" s="146">
        <f>J109</f>
        <v>0</v>
      </c>
      <c r="K60" s="147"/>
    </row>
    <row r="61" spans="2:47" s="8" customFormat="1" ht="19.899999999999999" customHeight="1">
      <c r="B61" s="141"/>
      <c r="C61" s="142"/>
      <c r="D61" s="143" t="s">
        <v>122</v>
      </c>
      <c r="E61" s="144"/>
      <c r="F61" s="144"/>
      <c r="G61" s="144"/>
      <c r="H61" s="144"/>
      <c r="I61" s="145"/>
      <c r="J61" s="146">
        <f>J112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123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19</v>
      </c>
      <c r="L70" s="40"/>
    </row>
    <row r="71" spans="2:20" s="1" customFormat="1" ht="16.5" customHeight="1">
      <c r="B71" s="40"/>
      <c r="E71" s="357" t="str">
        <f>E7</f>
        <v>Hala pro zemědělské stroje Humpolec</v>
      </c>
      <c r="F71" s="358"/>
      <c r="G71" s="358"/>
      <c r="H71" s="358"/>
      <c r="L71" s="40"/>
    </row>
    <row r="72" spans="2:20" s="1" customFormat="1" ht="14.45" customHeight="1">
      <c r="B72" s="40"/>
      <c r="C72" s="62" t="s">
        <v>110</v>
      </c>
      <c r="L72" s="40"/>
    </row>
    <row r="73" spans="2:20" s="1" customFormat="1" ht="17.25" customHeight="1">
      <c r="B73" s="40"/>
      <c r="E73" s="326" t="str">
        <f>E9</f>
        <v>2016-10-14/Hum4 - SO 04 Zpevněné plochy</v>
      </c>
      <c r="F73" s="359"/>
      <c r="G73" s="359"/>
      <c r="H73" s="359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25</v>
      </c>
      <c r="F75" s="148" t="str">
        <f>F12</f>
        <v>Humpolec</v>
      </c>
      <c r="I75" s="149" t="s">
        <v>27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31</v>
      </c>
      <c r="F77" s="148" t="str">
        <f>E15</f>
        <v>Kraj Vysočina, Jihlava, Žižkova 57/1882 PSČ 58733</v>
      </c>
      <c r="I77" s="149" t="s">
        <v>39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37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124</v>
      </c>
      <c r="D80" s="152" t="s">
        <v>64</v>
      </c>
      <c r="E80" s="152" t="s">
        <v>60</v>
      </c>
      <c r="F80" s="152" t="s">
        <v>125</v>
      </c>
      <c r="G80" s="152" t="s">
        <v>126</v>
      </c>
      <c r="H80" s="152" t="s">
        <v>127</v>
      </c>
      <c r="I80" s="153" t="s">
        <v>128</v>
      </c>
      <c r="J80" s="152" t="s">
        <v>114</v>
      </c>
      <c r="K80" s="154" t="s">
        <v>129</v>
      </c>
      <c r="L80" s="150"/>
      <c r="M80" s="72" t="s">
        <v>130</v>
      </c>
      <c r="N80" s="73" t="s">
        <v>49</v>
      </c>
      <c r="O80" s="73" t="s">
        <v>131</v>
      </c>
      <c r="P80" s="73" t="s">
        <v>132</v>
      </c>
      <c r="Q80" s="73" t="s">
        <v>133</v>
      </c>
      <c r="R80" s="73" t="s">
        <v>134</v>
      </c>
      <c r="S80" s="73" t="s">
        <v>135</v>
      </c>
      <c r="T80" s="74" t="s">
        <v>136</v>
      </c>
    </row>
    <row r="81" spans="2:65" s="1" customFormat="1" ht="29.25" customHeight="1">
      <c r="B81" s="40"/>
      <c r="C81" s="76" t="s">
        <v>115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78</v>
      </c>
      <c r="AU81" s="23" t="s">
        <v>116</v>
      </c>
      <c r="BK81" s="158">
        <f>BK82</f>
        <v>0</v>
      </c>
    </row>
    <row r="82" spans="2:65" s="10" customFormat="1" ht="37.35" customHeight="1">
      <c r="B82" s="159"/>
      <c r="D82" s="160" t="s">
        <v>78</v>
      </c>
      <c r="E82" s="161" t="s">
        <v>137</v>
      </c>
      <c r="F82" s="161" t="s">
        <v>138</v>
      </c>
      <c r="I82" s="162"/>
      <c r="J82" s="163">
        <f>BK82</f>
        <v>0</v>
      </c>
      <c r="L82" s="159"/>
      <c r="M82" s="164"/>
      <c r="N82" s="165"/>
      <c r="O82" s="165"/>
      <c r="P82" s="166">
        <f>P83+P97+P109+P112</f>
        <v>0</v>
      </c>
      <c r="Q82" s="165"/>
      <c r="R82" s="166">
        <f>R83+R97+R109+R112</f>
        <v>83.39058</v>
      </c>
      <c r="S82" s="165"/>
      <c r="T82" s="167">
        <f>T83+T97+T109+T112</f>
        <v>0</v>
      </c>
      <c r="AR82" s="160" t="s">
        <v>24</v>
      </c>
      <c r="AT82" s="168" t="s">
        <v>78</v>
      </c>
      <c r="AU82" s="168" t="s">
        <v>79</v>
      </c>
      <c r="AY82" s="160" t="s">
        <v>139</v>
      </c>
      <c r="BK82" s="169">
        <f>BK83+BK97+BK109+BK112</f>
        <v>0</v>
      </c>
    </row>
    <row r="83" spans="2:65" s="10" customFormat="1" ht="19.899999999999999" customHeight="1">
      <c r="B83" s="159"/>
      <c r="D83" s="170" t="s">
        <v>78</v>
      </c>
      <c r="E83" s="171" t="s">
        <v>24</v>
      </c>
      <c r="F83" s="171" t="s">
        <v>140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24</v>
      </c>
      <c r="AT83" s="168" t="s">
        <v>78</v>
      </c>
      <c r="AU83" s="168" t="s">
        <v>24</v>
      </c>
      <c r="AY83" s="160" t="s">
        <v>139</v>
      </c>
      <c r="BK83" s="169">
        <f>SUM(BK84:BK96)</f>
        <v>0</v>
      </c>
    </row>
    <row r="84" spans="2:65" s="1" customFormat="1" ht="38.25" customHeight="1">
      <c r="B84" s="173"/>
      <c r="C84" s="174" t="s">
        <v>24</v>
      </c>
      <c r="D84" s="174" t="s">
        <v>141</v>
      </c>
      <c r="E84" s="175" t="s">
        <v>142</v>
      </c>
      <c r="F84" s="176" t="s">
        <v>143</v>
      </c>
      <c r="G84" s="177" t="s">
        <v>144</v>
      </c>
      <c r="H84" s="178">
        <v>64.08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839</v>
      </c>
    </row>
    <row r="85" spans="2:65" s="11" customFormat="1">
      <c r="B85" s="186"/>
      <c r="D85" s="187" t="s">
        <v>148</v>
      </c>
      <c r="E85" s="188" t="s">
        <v>5</v>
      </c>
      <c r="F85" s="189" t="s">
        <v>840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139</v>
      </c>
    </row>
    <row r="86" spans="2:65" s="1" customFormat="1" ht="38.25" customHeight="1">
      <c r="B86" s="173"/>
      <c r="C86" s="174" t="s">
        <v>88</v>
      </c>
      <c r="D86" s="174" t="s">
        <v>141</v>
      </c>
      <c r="E86" s="175" t="s">
        <v>841</v>
      </c>
      <c r="F86" s="176" t="s">
        <v>842</v>
      </c>
      <c r="G86" s="177" t="s">
        <v>144</v>
      </c>
      <c r="H86" s="178">
        <v>93.293999999999997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843</v>
      </c>
    </row>
    <row r="87" spans="2:65" s="11" customFormat="1">
      <c r="B87" s="186"/>
      <c r="D87" s="206" t="s">
        <v>148</v>
      </c>
      <c r="E87" s="195" t="s">
        <v>5</v>
      </c>
      <c r="F87" s="207" t="s">
        <v>844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148</v>
      </c>
      <c r="AU87" s="195" t="s">
        <v>88</v>
      </c>
      <c r="AV87" s="11" t="s">
        <v>88</v>
      </c>
      <c r="AW87" s="11" t="s">
        <v>43</v>
      </c>
      <c r="AX87" s="11" t="s">
        <v>79</v>
      </c>
      <c r="AY87" s="195" t="s">
        <v>139</v>
      </c>
    </row>
    <row r="88" spans="2:65" s="11" customFormat="1">
      <c r="B88" s="186"/>
      <c r="D88" s="187" t="s">
        <v>148</v>
      </c>
      <c r="E88" s="188" t="s">
        <v>5</v>
      </c>
      <c r="F88" s="189" t="s">
        <v>845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148</v>
      </c>
      <c r="AU88" s="195" t="s">
        <v>88</v>
      </c>
      <c r="AV88" s="11" t="s">
        <v>88</v>
      </c>
      <c r="AW88" s="11" t="s">
        <v>43</v>
      </c>
      <c r="AX88" s="11" t="s">
        <v>24</v>
      </c>
      <c r="AY88" s="195" t="s">
        <v>139</v>
      </c>
    </row>
    <row r="89" spans="2:65" s="1" customFormat="1" ht="38.25" customHeight="1">
      <c r="B89" s="173"/>
      <c r="C89" s="174" t="s">
        <v>153</v>
      </c>
      <c r="D89" s="174" t="s">
        <v>141</v>
      </c>
      <c r="E89" s="175" t="s">
        <v>846</v>
      </c>
      <c r="F89" s="176" t="s">
        <v>847</v>
      </c>
      <c r="G89" s="177" t="s">
        <v>144</v>
      </c>
      <c r="H89" s="178">
        <v>93.293999999999997</v>
      </c>
      <c r="I89" s="179"/>
      <c r="J89" s="180">
        <f>ROUND(I89*H89,2)</f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146</v>
      </c>
      <c r="BM89" s="23" t="s">
        <v>848</v>
      </c>
    </row>
    <row r="90" spans="2:65" s="1" customFormat="1" ht="38.25" customHeight="1">
      <c r="B90" s="173"/>
      <c r="C90" s="174" t="s">
        <v>146</v>
      </c>
      <c r="D90" s="174" t="s">
        <v>141</v>
      </c>
      <c r="E90" s="175" t="s">
        <v>849</v>
      </c>
      <c r="F90" s="176" t="s">
        <v>850</v>
      </c>
      <c r="G90" s="177" t="s">
        <v>144</v>
      </c>
      <c r="H90" s="178">
        <v>93.293999999999997</v>
      </c>
      <c r="I90" s="179"/>
      <c r="J90" s="180">
        <f>ROUND(I90*H90,2)</f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24</v>
      </c>
      <c r="BK90" s="185">
        <f>ROUND(I90*H90,2)</f>
        <v>0</v>
      </c>
      <c r="BL90" s="23" t="s">
        <v>146</v>
      </c>
      <c r="BM90" s="23" t="s">
        <v>851</v>
      </c>
    </row>
    <row r="91" spans="2:65" s="1" customFormat="1" ht="38.25" customHeight="1">
      <c r="B91" s="173"/>
      <c r="C91" s="174" t="s">
        <v>160</v>
      </c>
      <c r="D91" s="174" t="s">
        <v>141</v>
      </c>
      <c r="E91" s="175" t="s">
        <v>852</v>
      </c>
      <c r="F91" s="176" t="s">
        <v>853</v>
      </c>
      <c r="G91" s="177" t="s">
        <v>144</v>
      </c>
      <c r="H91" s="178">
        <v>93.293999999999997</v>
      </c>
      <c r="I91" s="179"/>
      <c r="J91" s="180">
        <f>ROUND(I91*H91,2)</f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146</v>
      </c>
      <c r="BM91" s="23" t="s">
        <v>854</v>
      </c>
    </row>
    <row r="92" spans="2:65" s="1" customFormat="1" ht="38.25" customHeight="1">
      <c r="B92" s="173"/>
      <c r="C92" s="174" t="s">
        <v>164</v>
      </c>
      <c r="D92" s="174" t="s">
        <v>141</v>
      </c>
      <c r="E92" s="175" t="s">
        <v>174</v>
      </c>
      <c r="F92" s="176" t="s">
        <v>175</v>
      </c>
      <c r="G92" s="177" t="s">
        <v>144</v>
      </c>
      <c r="H92" s="178">
        <v>93.293999999999997</v>
      </c>
      <c r="I92" s="179"/>
      <c r="J92" s="180">
        <f>ROUND(I92*H92,2)</f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855</v>
      </c>
    </row>
    <row r="93" spans="2:65" s="1" customFormat="1" ht="38.25" customHeight="1">
      <c r="B93" s="173"/>
      <c r="C93" s="174" t="s">
        <v>169</v>
      </c>
      <c r="D93" s="174" t="s">
        <v>141</v>
      </c>
      <c r="E93" s="175" t="s">
        <v>178</v>
      </c>
      <c r="F93" s="176" t="s">
        <v>179</v>
      </c>
      <c r="G93" s="177" t="s">
        <v>144</v>
      </c>
      <c r="H93" s="178">
        <v>186.58799999999999</v>
      </c>
      <c r="I93" s="179"/>
      <c r="J93" s="180">
        <f>ROUND(I93*H93,2)</f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146</v>
      </c>
      <c r="BM93" s="23" t="s">
        <v>856</v>
      </c>
    </row>
    <row r="94" spans="2:65" s="11" customFormat="1">
      <c r="B94" s="186"/>
      <c r="D94" s="187" t="s">
        <v>148</v>
      </c>
      <c r="E94" s="188" t="s">
        <v>5</v>
      </c>
      <c r="F94" s="189" t="s">
        <v>857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148</v>
      </c>
      <c r="AU94" s="195" t="s">
        <v>88</v>
      </c>
      <c r="AV94" s="11" t="s">
        <v>88</v>
      </c>
      <c r="AW94" s="11" t="s">
        <v>43</v>
      </c>
      <c r="AX94" s="11" t="s">
        <v>24</v>
      </c>
      <c r="AY94" s="195" t="s">
        <v>139</v>
      </c>
    </row>
    <row r="95" spans="2:65" s="1" customFormat="1" ht="51" customHeight="1">
      <c r="B95" s="173"/>
      <c r="C95" s="174" t="s">
        <v>173</v>
      </c>
      <c r="D95" s="174" t="s">
        <v>141</v>
      </c>
      <c r="E95" s="175" t="s">
        <v>386</v>
      </c>
      <c r="F95" s="176" t="s">
        <v>387</v>
      </c>
      <c r="G95" s="177" t="s">
        <v>144</v>
      </c>
      <c r="H95" s="178">
        <v>186.58799999999999</v>
      </c>
      <c r="I95" s="179"/>
      <c r="J95" s="180">
        <f>ROUND(I95*H95,2)</f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24</v>
      </c>
      <c r="BK95" s="185">
        <f>ROUND(I95*H95,2)</f>
        <v>0</v>
      </c>
      <c r="BL95" s="23" t="s">
        <v>146</v>
      </c>
      <c r="BM95" s="23" t="s">
        <v>858</v>
      </c>
    </row>
    <row r="96" spans="2:65" s="1" customFormat="1" ht="25.5" customHeight="1">
      <c r="B96" s="173"/>
      <c r="C96" s="174" t="s">
        <v>177</v>
      </c>
      <c r="D96" s="174" t="s">
        <v>141</v>
      </c>
      <c r="E96" s="175" t="s">
        <v>403</v>
      </c>
      <c r="F96" s="176" t="s">
        <v>404</v>
      </c>
      <c r="G96" s="177" t="s">
        <v>167</v>
      </c>
      <c r="H96" s="178">
        <v>427.2</v>
      </c>
      <c r="I96" s="179"/>
      <c r="J96" s="180">
        <f>ROUND(I96*H96,2)</f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24</v>
      </c>
      <c r="BK96" s="185">
        <f>ROUND(I96*H96,2)</f>
        <v>0</v>
      </c>
      <c r="BL96" s="23" t="s">
        <v>146</v>
      </c>
      <c r="BM96" s="23" t="s">
        <v>859</v>
      </c>
    </row>
    <row r="97" spans="2:65" s="10" customFormat="1" ht="29.85" customHeight="1">
      <c r="B97" s="159"/>
      <c r="D97" s="170" t="s">
        <v>78</v>
      </c>
      <c r="E97" s="171" t="s">
        <v>160</v>
      </c>
      <c r="F97" s="171" t="s">
        <v>860</v>
      </c>
      <c r="I97" s="162"/>
      <c r="J97" s="172">
        <f>BK97</f>
        <v>0</v>
      </c>
      <c r="L97" s="159"/>
      <c r="M97" s="164"/>
      <c r="N97" s="165"/>
      <c r="O97" s="165"/>
      <c r="P97" s="166">
        <f>SUM(P98:P108)</f>
        <v>0</v>
      </c>
      <c r="Q97" s="165"/>
      <c r="R97" s="166">
        <f>SUM(R98:R108)</f>
        <v>39.139560000000003</v>
      </c>
      <c r="S97" s="165"/>
      <c r="T97" s="167">
        <f>SUM(T98:T108)</f>
        <v>0</v>
      </c>
      <c r="AR97" s="160" t="s">
        <v>24</v>
      </c>
      <c r="AT97" s="168" t="s">
        <v>78</v>
      </c>
      <c r="AU97" s="168" t="s">
        <v>24</v>
      </c>
      <c r="AY97" s="160" t="s">
        <v>139</v>
      </c>
      <c r="BK97" s="169">
        <f>SUM(BK98:BK108)</f>
        <v>0</v>
      </c>
    </row>
    <row r="98" spans="2:65" s="1" customFormat="1" ht="25.5" customHeight="1">
      <c r="B98" s="173"/>
      <c r="C98" s="174" t="s">
        <v>29</v>
      </c>
      <c r="D98" s="174" t="s">
        <v>141</v>
      </c>
      <c r="E98" s="175" t="s">
        <v>861</v>
      </c>
      <c r="F98" s="176" t="s">
        <v>862</v>
      </c>
      <c r="G98" s="177" t="s">
        <v>167</v>
      </c>
      <c r="H98" s="178">
        <v>289.2</v>
      </c>
      <c r="I98" s="179"/>
      <c r="J98" s="180">
        <f t="shared" ref="J98:J107" si="0"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ref="P98:P107" si="1">O98*H98</f>
        <v>0</v>
      </c>
      <c r="Q98" s="183">
        <v>0</v>
      </c>
      <c r="R98" s="183">
        <f t="shared" ref="R98:R107" si="2">Q98*H98</f>
        <v>0</v>
      </c>
      <c r="S98" s="183">
        <v>0</v>
      </c>
      <c r="T98" s="184">
        <f t="shared" ref="T98:T107" si="3"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ref="BE98:BE107" si="4">IF(N98="základní",J98,0)</f>
        <v>0</v>
      </c>
      <c r="BF98" s="185">
        <f t="shared" ref="BF98:BF107" si="5">IF(N98="snížená",J98,0)</f>
        <v>0</v>
      </c>
      <c r="BG98" s="185">
        <f t="shared" ref="BG98:BG107" si="6">IF(N98="zákl. přenesená",J98,0)</f>
        <v>0</v>
      </c>
      <c r="BH98" s="185">
        <f t="shared" ref="BH98:BH107" si="7">IF(N98="sníž. přenesená",J98,0)</f>
        <v>0</v>
      </c>
      <c r="BI98" s="185">
        <f t="shared" ref="BI98:BI107" si="8">IF(N98="nulová",J98,0)</f>
        <v>0</v>
      </c>
      <c r="BJ98" s="23" t="s">
        <v>24</v>
      </c>
      <c r="BK98" s="185">
        <f t="shared" ref="BK98:BK107" si="9">ROUND(I98*H98,2)</f>
        <v>0</v>
      </c>
      <c r="BL98" s="23" t="s">
        <v>146</v>
      </c>
      <c r="BM98" s="23" t="s">
        <v>863</v>
      </c>
    </row>
    <row r="99" spans="2:65" s="1" customFormat="1" ht="25.5" customHeight="1">
      <c r="B99" s="173"/>
      <c r="C99" s="174" t="s">
        <v>184</v>
      </c>
      <c r="D99" s="174" t="s">
        <v>141</v>
      </c>
      <c r="E99" s="175" t="s">
        <v>864</v>
      </c>
      <c r="F99" s="176" t="s">
        <v>865</v>
      </c>
      <c r="G99" s="177" t="s">
        <v>167</v>
      </c>
      <c r="H99" s="178">
        <v>138</v>
      </c>
      <c r="I99" s="179"/>
      <c r="J99" s="180">
        <f t="shared" si="0"/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866</v>
      </c>
    </row>
    <row r="100" spans="2:65" s="1" customFormat="1" ht="25.5" customHeight="1">
      <c r="B100" s="173"/>
      <c r="C100" s="174" t="s">
        <v>189</v>
      </c>
      <c r="D100" s="174" t="s">
        <v>141</v>
      </c>
      <c r="E100" s="175" t="s">
        <v>867</v>
      </c>
      <c r="F100" s="176" t="s">
        <v>868</v>
      </c>
      <c r="G100" s="177" t="s">
        <v>167</v>
      </c>
      <c r="H100" s="178">
        <v>138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869</v>
      </c>
    </row>
    <row r="101" spans="2:65" s="1" customFormat="1" ht="25.5" customHeight="1">
      <c r="B101" s="173"/>
      <c r="C101" s="174" t="s">
        <v>193</v>
      </c>
      <c r="D101" s="174" t="s">
        <v>141</v>
      </c>
      <c r="E101" s="175" t="s">
        <v>870</v>
      </c>
      <c r="F101" s="176" t="s">
        <v>871</v>
      </c>
      <c r="G101" s="177" t="s">
        <v>167</v>
      </c>
      <c r="H101" s="178">
        <v>289.2</v>
      </c>
      <c r="I101" s="179"/>
      <c r="J101" s="180">
        <f t="shared" si="0"/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872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873</v>
      </c>
      <c r="F102" s="176" t="s">
        <v>874</v>
      </c>
      <c r="G102" s="177" t="s">
        <v>167</v>
      </c>
      <c r="H102" s="178">
        <v>289.2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875</v>
      </c>
    </row>
    <row r="103" spans="2:65" s="1" customFormat="1" ht="38.25" customHeight="1">
      <c r="B103" s="173"/>
      <c r="C103" s="174" t="s">
        <v>11</v>
      </c>
      <c r="D103" s="174" t="s">
        <v>141</v>
      </c>
      <c r="E103" s="175" t="s">
        <v>876</v>
      </c>
      <c r="F103" s="176" t="s">
        <v>877</v>
      </c>
      <c r="G103" s="177" t="s">
        <v>167</v>
      </c>
      <c r="H103" s="178">
        <v>289.2</v>
      </c>
      <c r="I103" s="179"/>
      <c r="J103" s="180">
        <f t="shared" si="0"/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24</v>
      </c>
      <c r="BK103" s="185">
        <f t="shared" si="9"/>
        <v>0</v>
      </c>
      <c r="BL103" s="23" t="s">
        <v>146</v>
      </c>
      <c r="BM103" s="23" t="s">
        <v>878</v>
      </c>
    </row>
    <row r="104" spans="2:65" s="1" customFormat="1" ht="25.5" customHeight="1">
      <c r="B104" s="173"/>
      <c r="C104" s="373" t="s">
        <v>251</v>
      </c>
      <c r="D104" s="373" t="s">
        <v>141</v>
      </c>
      <c r="E104" s="175" t="s">
        <v>879</v>
      </c>
      <c r="F104" s="176" t="s">
        <v>880</v>
      </c>
      <c r="G104" s="177" t="s">
        <v>167</v>
      </c>
      <c r="H104" s="178">
        <v>289.2</v>
      </c>
      <c r="I104" s="179"/>
      <c r="J104" s="180">
        <f t="shared" si="0"/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24</v>
      </c>
      <c r="BK104" s="185">
        <f t="shared" si="9"/>
        <v>0</v>
      </c>
      <c r="BL104" s="23" t="s">
        <v>146</v>
      </c>
      <c r="BM104" s="23" t="s">
        <v>881</v>
      </c>
    </row>
    <row r="105" spans="2:65" s="1" customFormat="1" ht="38.25" customHeight="1">
      <c r="B105" s="173"/>
      <c r="C105" s="174" t="s">
        <v>214</v>
      </c>
      <c r="D105" s="174" t="s">
        <v>141</v>
      </c>
      <c r="E105" s="175" t="s">
        <v>882</v>
      </c>
      <c r="F105" s="176" t="s">
        <v>883</v>
      </c>
      <c r="G105" s="177" t="s">
        <v>167</v>
      </c>
      <c r="H105" s="178">
        <v>289.2</v>
      </c>
      <c r="I105" s="179"/>
      <c r="J105" s="180">
        <f t="shared" si="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24</v>
      </c>
      <c r="BK105" s="185">
        <f t="shared" si="9"/>
        <v>0</v>
      </c>
      <c r="BL105" s="23" t="s">
        <v>146</v>
      </c>
      <c r="BM105" s="23" t="s">
        <v>884</v>
      </c>
    </row>
    <row r="106" spans="2:65" s="1" customFormat="1" ht="51" customHeight="1">
      <c r="B106" s="173"/>
      <c r="C106" s="174" t="s">
        <v>218</v>
      </c>
      <c r="D106" s="174" t="s">
        <v>141</v>
      </c>
      <c r="E106" s="175" t="s">
        <v>885</v>
      </c>
      <c r="F106" s="176" t="s">
        <v>886</v>
      </c>
      <c r="G106" s="177" t="s">
        <v>167</v>
      </c>
      <c r="H106" s="178">
        <v>138</v>
      </c>
      <c r="I106" s="179"/>
      <c r="J106" s="180">
        <f t="shared" si="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"/>
        <v>0</v>
      </c>
      <c r="Q106" s="183">
        <v>0.10362</v>
      </c>
      <c r="R106" s="183">
        <f t="shared" si="2"/>
        <v>14.299560000000001</v>
      </c>
      <c r="S106" s="183">
        <v>0</v>
      </c>
      <c r="T106" s="184">
        <f t="shared" si="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24</v>
      </c>
      <c r="BK106" s="185">
        <f t="shared" si="9"/>
        <v>0</v>
      </c>
      <c r="BL106" s="23" t="s">
        <v>146</v>
      </c>
      <c r="BM106" s="23" t="s">
        <v>887</v>
      </c>
    </row>
    <row r="107" spans="2:65" s="1" customFormat="1" ht="16.5" customHeight="1">
      <c r="B107" s="173"/>
      <c r="C107" s="196" t="s">
        <v>235</v>
      </c>
      <c r="D107" s="196" t="s">
        <v>194</v>
      </c>
      <c r="E107" s="197" t="s">
        <v>888</v>
      </c>
      <c r="F107" s="198" t="s">
        <v>889</v>
      </c>
      <c r="G107" s="199" t="s">
        <v>167</v>
      </c>
      <c r="H107" s="200">
        <v>138</v>
      </c>
      <c r="I107" s="201"/>
      <c r="J107" s="202">
        <f t="shared" si="0"/>
        <v>0</v>
      </c>
      <c r="K107" s="198" t="s">
        <v>145</v>
      </c>
      <c r="L107" s="203"/>
      <c r="M107" s="204" t="s">
        <v>5</v>
      </c>
      <c r="N107" s="205" t="s">
        <v>50</v>
      </c>
      <c r="O107" s="41"/>
      <c r="P107" s="183">
        <f t="shared" si="1"/>
        <v>0</v>
      </c>
      <c r="Q107" s="183">
        <v>0.18</v>
      </c>
      <c r="R107" s="183">
        <f t="shared" si="2"/>
        <v>24.84</v>
      </c>
      <c r="S107" s="183">
        <v>0</v>
      </c>
      <c r="T107" s="184">
        <f t="shared" si="3"/>
        <v>0</v>
      </c>
      <c r="AR107" s="23" t="s">
        <v>173</v>
      </c>
      <c r="AT107" s="23" t="s">
        <v>194</v>
      </c>
      <c r="AU107" s="23" t="s">
        <v>88</v>
      </c>
      <c r="AY107" s="23" t="s">
        <v>139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24</v>
      </c>
      <c r="BK107" s="185">
        <f t="shared" si="9"/>
        <v>0</v>
      </c>
      <c r="BL107" s="23" t="s">
        <v>146</v>
      </c>
      <c r="BM107" s="23" t="s">
        <v>890</v>
      </c>
    </row>
    <row r="108" spans="2:65" s="1" customFormat="1" ht="27">
      <c r="B108" s="40"/>
      <c r="D108" s="206" t="s">
        <v>319</v>
      </c>
      <c r="F108" s="209" t="s">
        <v>891</v>
      </c>
      <c r="I108" s="210"/>
      <c r="L108" s="40"/>
      <c r="M108" s="211"/>
      <c r="N108" s="41"/>
      <c r="O108" s="41"/>
      <c r="P108" s="41"/>
      <c r="Q108" s="41"/>
      <c r="R108" s="41"/>
      <c r="S108" s="41"/>
      <c r="T108" s="69"/>
      <c r="AT108" s="23" t="s">
        <v>319</v>
      </c>
      <c r="AU108" s="23" t="s">
        <v>88</v>
      </c>
    </row>
    <row r="109" spans="2:65" s="10" customFormat="1" ht="29.85" customHeight="1">
      <c r="B109" s="159"/>
      <c r="D109" s="170" t="s">
        <v>78</v>
      </c>
      <c r="E109" s="171" t="s">
        <v>177</v>
      </c>
      <c r="F109" s="171" t="s">
        <v>321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SUM(P110:P111)</f>
        <v>0</v>
      </c>
      <c r="Q109" s="165"/>
      <c r="R109" s="166">
        <f>SUM(R110:R111)</f>
        <v>44.251020000000004</v>
      </c>
      <c r="S109" s="165"/>
      <c r="T109" s="167">
        <f>SUM(T110:T111)</f>
        <v>0</v>
      </c>
      <c r="AR109" s="160" t="s">
        <v>24</v>
      </c>
      <c r="AT109" s="168" t="s">
        <v>78</v>
      </c>
      <c r="AU109" s="168" t="s">
        <v>24</v>
      </c>
      <c r="AY109" s="160" t="s">
        <v>139</v>
      </c>
      <c r="BK109" s="169">
        <f>SUM(BK110:BK111)</f>
        <v>0</v>
      </c>
    </row>
    <row r="110" spans="2:65" s="1" customFormat="1" ht="38.25" customHeight="1">
      <c r="B110" s="173"/>
      <c r="C110" s="174" t="s">
        <v>239</v>
      </c>
      <c r="D110" s="174" t="s">
        <v>141</v>
      </c>
      <c r="E110" s="175" t="s">
        <v>892</v>
      </c>
      <c r="F110" s="176" t="s">
        <v>893</v>
      </c>
      <c r="G110" s="177" t="s">
        <v>209</v>
      </c>
      <c r="H110" s="178">
        <v>198</v>
      </c>
      <c r="I110" s="179"/>
      <c r="J110" s="180">
        <f>ROUND(I110*H110,2)</f>
        <v>0</v>
      </c>
      <c r="K110" s="176" t="s">
        <v>145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0.16849</v>
      </c>
      <c r="R110" s="183">
        <f>Q110*H110</f>
        <v>33.361020000000003</v>
      </c>
      <c r="S110" s="183">
        <v>0</v>
      </c>
      <c r="T110" s="184">
        <f>S110*H110</f>
        <v>0</v>
      </c>
      <c r="AR110" s="23" t="s">
        <v>146</v>
      </c>
      <c r="AT110" s="23" t="s">
        <v>141</v>
      </c>
      <c r="AU110" s="23" t="s">
        <v>88</v>
      </c>
      <c r="AY110" s="23" t="s">
        <v>139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146</v>
      </c>
      <c r="BM110" s="23" t="s">
        <v>894</v>
      </c>
    </row>
    <row r="111" spans="2:65" s="1" customFormat="1" ht="16.5" customHeight="1">
      <c r="B111" s="173"/>
      <c r="C111" s="196" t="s">
        <v>415</v>
      </c>
      <c r="D111" s="196" t="s">
        <v>194</v>
      </c>
      <c r="E111" s="197" t="s">
        <v>895</v>
      </c>
      <c r="F111" s="198" t="s">
        <v>896</v>
      </c>
      <c r="G111" s="199" t="s">
        <v>225</v>
      </c>
      <c r="H111" s="200">
        <v>198</v>
      </c>
      <c r="I111" s="201"/>
      <c r="J111" s="202">
        <f>ROUND(I111*H111,2)</f>
        <v>0</v>
      </c>
      <c r="K111" s="198" t="s">
        <v>145</v>
      </c>
      <c r="L111" s="203"/>
      <c r="M111" s="204" t="s">
        <v>5</v>
      </c>
      <c r="N111" s="205" t="s">
        <v>50</v>
      </c>
      <c r="O111" s="41"/>
      <c r="P111" s="183">
        <f>O111*H111</f>
        <v>0</v>
      </c>
      <c r="Q111" s="183">
        <v>5.5E-2</v>
      </c>
      <c r="R111" s="183">
        <f>Q111*H111</f>
        <v>10.89</v>
      </c>
      <c r="S111" s="183">
        <v>0</v>
      </c>
      <c r="T111" s="184">
        <f>S111*H111</f>
        <v>0</v>
      </c>
      <c r="AR111" s="23" t="s">
        <v>173</v>
      </c>
      <c r="AT111" s="23" t="s">
        <v>194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897</v>
      </c>
    </row>
    <row r="112" spans="2:65" s="10" customFormat="1" ht="29.85" customHeight="1">
      <c r="B112" s="159"/>
      <c r="D112" s="170" t="s">
        <v>78</v>
      </c>
      <c r="E112" s="171" t="s">
        <v>326</v>
      </c>
      <c r="F112" s="171" t="s">
        <v>327</v>
      </c>
      <c r="I112" s="162"/>
      <c r="J112" s="172">
        <f>BK112</f>
        <v>0</v>
      </c>
      <c r="L112" s="159"/>
      <c r="M112" s="164"/>
      <c r="N112" s="165"/>
      <c r="O112" s="165"/>
      <c r="P112" s="166">
        <f>P113</f>
        <v>0</v>
      </c>
      <c r="Q112" s="165"/>
      <c r="R112" s="166">
        <f>R113</f>
        <v>0</v>
      </c>
      <c r="S112" s="165"/>
      <c r="T112" s="167">
        <f>T113</f>
        <v>0</v>
      </c>
      <c r="AR112" s="160" t="s">
        <v>24</v>
      </c>
      <c r="AT112" s="168" t="s">
        <v>78</v>
      </c>
      <c r="AU112" s="168" t="s">
        <v>24</v>
      </c>
      <c r="AY112" s="160" t="s">
        <v>139</v>
      </c>
      <c r="BK112" s="169">
        <f>BK113</f>
        <v>0</v>
      </c>
    </row>
    <row r="113" spans="2:65" s="1" customFormat="1" ht="25.5" customHeight="1">
      <c r="B113" s="173"/>
      <c r="C113" s="174" t="s">
        <v>10</v>
      </c>
      <c r="D113" s="174" t="s">
        <v>141</v>
      </c>
      <c r="E113" s="175" t="s">
        <v>898</v>
      </c>
      <c r="F113" s="176" t="s">
        <v>899</v>
      </c>
      <c r="G113" s="177" t="s">
        <v>197</v>
      </c>
      <c r="H113" s="178">
        <v>83.391000000000005</v>
      </c>
      <c r="I113" s="179"/>
      <c r="J113" s="180">
        <f>ROUND(I113*H113,2)</f>
        <v>0</v>
      </c>
      <c r="K113" s="176" t="s">
        <v>145</v>
      </c>
      <c r="L113" s="40"/>
      <c r="M113" s="181" t="s">
        <v>5</v>
      </c>
      <c r="N113" s="212" t="s">
        <v>50</v>
      </c>
      <c r="O113" s="21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24</v>
      </c>
      <c r="BK113" s="185">
        <f>ROUND(I113*H113,2)</f>
        <v>0</v>
      </c>
      <c r="BL113" s="23" t="s">
        <v>146</v>
      </c>
      <c r="BM113" s="23" t="s">
        <v>900</v>
      </c>
    </row>
    <row r="114" spans="2:65" s="1" customFormat="1" ht="6.95" customHeight="1">
      <c r="B114" s="55"/>
      <c r="C114" s="56"/>
      <c r="D114" s="56"/>
      <c r="E114" s="56"/>
      <c r="F114" s="56"/>
      <c r="G114" s="56"/>
      <c r="H114" s="56"/>
      <c r="I114" s="126"/>
      <c r="J114" s="56"/>
      <c r="K114" s="56"/>
      <c r="L114" s="40"/>
    </row>
  </sheetData>
  <autoFilter ref="C80:K113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901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2017-06-14/Hum5 - SO 05 Sadové úpravy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122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Hala pro zemědělské stroje Humpolec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6" t="str">
        <f>E9</f>
        <v>2017-06-14/Hum5 - SO 05 Sadové úpravy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137</v>
      </c>
      <c r="F80" s="161" t="s">
        <v>138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24</v>
      </c>
      <c r="AT80" s="168" t="s">
        <v>78</v>
      </c>
      <c r="AU80" s="168" t="s">
        <v>79</v>
      </c>
      <c r="AY80" s="160" t="s">
        <v>139</v>
      </c>
      <c r="BK80" s="169">
        <f>BK81+BK104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140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24</v>
      </c>
      <c r="AT81" s="168" t="s">
        <v>78</v>
      </c>
      <c r="AU81" s="168" t="s">
        <v>24</v>
      </c>
      <c r="AY81" s="160" t="s">
        <v>139</v>
      </c>
      <c r="BK81" s="169">
        <f>SUM(BK82:BK103)</f>
        <v>0</v>
      </c>
    </row>
    <row r="82" spans="2:65" s="1" customFormat="1" ht="38.25" customHeight="1">
      <c r="B82" s="173"/>
      <c r="C82" s="174" t="s">
        <v>24</v>
      </c>
      <c r="D82" s="174" t="s">
        <v>141</v>
      </c>
      <c r="E82" s="175" t="s">
        <v>178</v>
      </c>
      <c r="F82" s="176" t="s">
        <v>179</v>
      </c>
      <c r="G82" s="177" t="s">
        <v>144</v>
      </c>
      <c r="H82" s="178">
        <v>112.05</v>
      </c>
      <c r="I82" s="179"/>
      <c r="J82" s="180">
        <f>ROUND(I82*H82,2)</f>
        <v>0</v>
      </c>
      <c r="K82" s="176" t="s">
        <v>145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902</v>
      </c>
    </row>
    <row r="83" spans="2:65" s="11" customFormat="1">
      <c r="B83" s="186"/>
      <c r="D83" s="187" t="s">
        <v>148</v>
      </c>
      <c r="E83" s="188" t="s">
        <v>5</v>
      </c>
      <c r="F83" s="189" t="s">
        <v>903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148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139</v>
      </c>
    </row>
    <row r="84" spans="2:65" s="1" customFormat="1" ht="25.5" customHeight="1">
      <c r="B84" s="173"/>
      <c r="C84" s="174" t="s">
        <v>88</v>
      </c>
      <c r="D84" s="174" t="s">
        <v>141</v>
      </c>
      <c r="E84" s="175" t="s">
        <v>904</v>
      </c>
      <c r="F84" s="176" t="s">
        <v>905</v>
      </c>
      <c r="G84" s="177" t="s">
        <v>144</v>
      </c>
      <c r="H84" s="178">
        <v>112.05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906</v>
      </c>
    </row>
    <row r="85" spans="2:65" s="1" customFormat="1" ht="25.5" customHeight="1">
      <c r="B85" s="173"/>
      <c r="C85" s="174" t="s">
        <v>153</v>
      </c>
      <c r="D85" s="174" t="s">
        <v>141</v>
      </c>
      <c r="E85" s="175" t="s">
        <v>392</v>
      </c>
      <c r="F85" s="176" t="s">
        <v>393</v>
      </c>
      <c r="G85" s="177" t="s">
        <v>167</v>
      </c>
      <c r="H85" s="178">
        <v>626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907</v>
      </c>
    </row>
    <row r="86" spans="2:65" s="1" customFormat="1" ht="25.5" customHeight="1">
      <c r="B86" s="173"/>
      <c r="C86" s="174" t="s">
        <v>146</v>
      </c>
      <c r="D86" s="174" t="s">
        <v>141</v>
      </c>
      <c r="E86" s="175" t="s">
        <v>395</v>
      </c>
      <c r="F86" s="176" t="s">
        <v>396</v>
      </c>
      <c r="G86" s="177" t="s">
        <v>167</v>
      </c>
      <c r="H86" s="178">
        <v>626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908</v>
      </c>
    </row>
    <row r="87" spans="2:65" s="1" customFormat="1" ht="25.5" customHeight="1">
      <c r="B87" s="173"/>
      <c r="C87" s="174" t="s">
        <v>251</v>
      </c>
      <c r="D87" s="174" t="s">
        <v>141</v>
      </c>
      <c r="E87" s="175" t="s">
        <v>909</v>
      </c>
      <c r="F87" s="176" t="s">
        <v>910</v>
      </c>
      <c r="G87" s="177" t="s">
        <v>167</v>
      </c>
      <c r="H87" s="178">
        <v>121</v>
      </c>
      <c r="I87" s="179"/>
      <c r="J87" s="180">
        <f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911</v>
      </c>
    </row>
    <row r="88" spans="2:65" s="1" customFormat="1" ht="16.5" customHeight="1">
      <c r="B88" s="173"/>
      <c r="C88" s="196" t="s">
        <v>427</v>
      </c>
      <c r="D88" s="196" t="s">
        <v>194</v>
      </c>
      <c r="E88" s="197" t="s">
        <v>398</v>
      </c>
      <c r="F88" s="198" t="s">
        <v>399</v>
      </c>
      <c r="G88" s="199" t="s">
        <v>400</v>
      </c>
      <c r="H88" s="200">
        <v>11.205</v>
      </c>
      <c r="I88" s="201"/>
      <c r="J88" s="202">
        <f>ROUND(I88*H88,2)</f>
        <v>0</v>
      </c>
      <c r="K88" s="198" t="s">
        <v>145</v>
      </c>
      <c r="L88" s="203"/>
      <c r="M88" s="204" t="s">
        <v>5</v>
      </c>
      <c r="N88" s="205" t="s">
        <v>50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173</v>
      </c>
      <c r="AT88" s="23" t="s">
        <v>194</v>
      </c>
      <c r="AU88" s="23" t="s">
        <v>88</v>
      </c>
      <c r="AY88" s="23" t="s">
        <v>139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146</v>
      </c>
      <c r="BM88" s="23" t="s">
        <v>912</v>
      </c>
    </row>
    <row r="89" spans="2:65" s="11" customFormat="1">
      <c r="B89" s="186"/>
      <c r="D89" s="206" t="s">
        <v>148</v>
      </c>
      <c r="E89" s="195" t="s">
        <v>5</v>
      </c>
      <c r="F89" s="207" t="s">
        <v>913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148</v>
      </c>
      <c r="AU89" s="195" t="s">
        <v>88</v>
      </c>
      <c r="AV89" s="11" t="s">
        <v>88</v>
      </c>
      <c r="AW89" s="11" t="s">
        <v>43</v>
      </c>
      <c r="AX89" s="11" t="s">
        <v>24</v>
      </c>
      <c r="AY89" s="195" t="s">
        <v>139</v>
      </c>
    </row>
    <row r="90" spans="2:65" s="11" customFormat="1">
      <c r="B90" s="186"/>
      <c r="D90" s="187" t="s">
        <v>148</v>
      </c>
      <c r="F90" s="189" t="s">
        <v>914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6</v>
      </c>
      <c r="AX90" s="11" t="s">
        <v>24</v>
      </c>
      <c r="AY90" s="195" t="s">
        <v>139</v>
      </c>
    </row>
    <row r="91" spans="2:65" s="1" customFormat="1" ht="16.5" customHeight="1">
      <c r="B91" s="173"/>
      <c r="C91" s="196" t="s">
        <v>169</v>
      </c>
      <c r="D91" s="196" t="s">
        <v>194</v>
      </c>
      <c r="E91" s="197" t="s">
        <v>915</v>
      </c>
      <c r="F91" s="198" t="s">
        <v>916</v>
      </c>
      <c r="G91" s="199" t="s">
        <v>225</v>
      </c>
      <c r="H91" s="200">
        <v>3</v>
      </c>
      <c r="I91" s="201"/>
      <c r="J91" s="202">
        <f t="shared" ref="J91:J102" si="0">ROUND(I91*H91,2)</f>
        <v>0</v>
      </c>
      <c r="K91" s="198" t="s">
        <v>145</v>
      </c>
      <c r="L91" s="203"/>
      <c r="M91" s="204" t="s">
        <v>5</v>
      </c>
      <c r="N91" s="205" t="s">
        <v>50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173</v>
      </c>
      <c r="AT91" s="23" t="s">
        <v>194</v>
      </c>
      <c r="AU91" s="23" t="s">
        <v>88</v>
      </c>
      <c r="AY91" s="23" t="s">
        <v>139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24</v>
      </c>
      <c r="BK91" s="185">
        <f t="shared" ref="BK91:BK102" si="9">ROUND(I91*H91,2)</f>
        <v>0</v>
      </c>
      <c r="BL91" s="23" t="s">
        <v>146</v>
      </c>
      <c r="BM91" s="23" t="s">
        <v>917</v>
      </c>
    </row>
    <row r="92" spans="2:65" s="1" customFormat="1" ht="16.5" customHeight="1">
      <c r="B92" s="173"/>
      <c r="C92" s="196" t="s">
        <v>173</v>
      </c>
      <c r="D92" s="196" t="s">
        <v>194</v>
      </c>
      <c r="E92" s="197" t="s">
        <v>918</v>
      </c>
      <c r="F92" s="198" t="s">
        <v>919</v>
      </c>
      <c r="G92" s="199" t="s">
        <v>225</v>
      </c>
      <c r="H92" s="200">
        <v>6</v>
      </c>
      <c r="I92" s="201"/>
      <c r="J92" s="202">
        <f t="shared" si="0"/>
        <v>0</v>
      </c>
      <c r="K92" s="198" t="s">
        <v>145</v>
      </c>
      <c r="L92" s="203"/>
      <c r="M92" s="204" t="s">
        <v>5</v>
      </c>
      <c r="N92" s="205" t="s">
        <v>50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173</v>
      </c>
      <c r="AT92" s="23" t="s">
        <v>194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920</v>
      </c>
    </row>
    <row r="93" spans="2:65" s="1" customFormat="1" ht="16.5" customHeight="1">
      <c r="B93" s="173"/>
      <c r="C93" s="196" t="s">
        <v>29</v>
      </c>
      <c r="D93" s="196" t="s">
        <v>194</v>
      </c>
      <c r="E93" s="197" t="s">
        <v>921</v>
      </c>
      <c r="F93" s="198" t="s">
        <v>922</v>
      </c>
      <c r="G93" s="199" t="s">
        <v>225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173</v>
      </c>
      <c r="AT93" s="23" t="s">
        <v>194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923</v>
      </c>
    </row>
    <row r="94" spans="2:65" s="1" customFormat="1" ht="16.5" customHeight="1">
      <c r="B94" s="173"/>
      <c r="C94" s="196" t="s">
        <v>184</v>
      </c>
      <c r="D94" s="196" t="s">
        <v>194</v>
      </c>
      <c r="E94" s="197" t="s">
        <v>924</v>
      </c>
      <c r="F94" s="198" t="s">
        <v>925</v>
      </c>
      <c r="G94" s="199" t="s">
        <v>225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173</v>
      </c>
      <c r="AT94" s="23" t="s">
        <v>194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926</v>
      </c>
    </row>
    <row r="95" spans="2:65" s="1" customFormat="1" ht="16.5" customHeight="1">
      <c r="B95" s="173"/>
      <c r="C95" s="174" t="s">
        <v>193</v>
      </c>
      <c r="D95" s="174" t="s">
        <v>141</v>
      </c>
      <c r="E95" s="175" t="s">
        <v>927</v>
      </c>
      <c r="F95" s="176" t="s">
        <v>928</v>
      </c>
      <c r="G95" s="177" t="s">
        <v>225</v>
      </c>
      <c r="H95" s="178">
        <v>13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929</v>
      </c>
    </row>
    <row r="96" spans="2:65" s="1" customFormat="1" ht="16.5" customHeight="1">
      <c r="B96" s="173"/>
      <c r="C96" s="196" t="s">
        <v>201</v>
      </c>
      <c r="D96" s="196" t="s">
        <v>194</v>
      </c>
      <c r="E96" s="197" t="s">
        <v>930</v>
      </c>
      <c r="F96" s="198" t="s">
        <v>931</v>
      </c>
      <c r="G96" s="199" t="s">
        <v>225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173</v>
      </c>
      <c r="AT96" s="23" t="s">
        <v>194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932</v>
      </c>
    </row>
    <row r="97" spans="2:65" s="1" customFormat="1" ht="16.5" customHeight="1">
      <c r="B97" s="173"/>
      <c r="C97" s="174" t="s">
        <v>11</v>
      </c>
      <c r="D97" s="174" t="s">
        <v>141</v>
      </c>
      <c r="E97" s="175" t="s">
        <v>933</v>
      </c>
      <c r="F97" s="176" t="s">
        <v>934</v>
      </c>
      <c r="G97" s="177" t="s">
        <v>225</v>
      </c>
      <c r="H97" s="178">
        <v>13</v>
      </c>
      <c r="I97" s="179"/>
      <c r="J97" s="180">
        <f t="shared" si="0"/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24</v>
      </c>
      <c r="BK97" s="185">
        <f t="shared" si="9"/>
        <v>0</v>
      </c>
      <c r="BL97" s="23" t="s">
        <v>146</v>
      </c>
      <c r="BM97" s="23" t="s">
        <v>935</v>
      </c>
    </row>
    <row r="98" spans="2:65" s="1" customFormat="1" ht="25.5" customHeight="1">
      <c r="B98" s="173"/>
      <c r="C98" s="174" t="s">
        <v>214</v>
      </c>
      <c r="D98" s="174" t="s">
        <v>141</v>
      </c>
      <c r="E98" s="175" t="s">
        <v>936</v>
      </c>
      <c r="F98" s="176" t="s">
        <v>937</v>
      </c>
      <c r="G98" s="177" t="s">
        <v>167</v>
      </c>
      <c r="H98" s="178">
        <v>14</v>
      </c>
      <c r="I98" s="179"/>
      <c r="J98" s="180">
        <f t="shared" si="0"/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24</v>
      </c>
      <c r="BK98" s="185">
        <f t="shared" si="9"/>
        <v>0</v>
      </c>
      <c r="BL98" s="23" t="s">
        <v>146</v>
      </c>
      <c r="BM98" s="23" t="s">
        <v>938</v>
      </c>
    </row>
    <row r="99" spans="2:65" s="1" customFormat="1" ht="16.5" customHeight="1">
      <c r="B99" s="173"/>
      <c r="C99" s="196" t="s">
        <v>218</v>
      </c>
      <c r="D99" s="196" t="s">
        <v>194</v>
      </c>
      <c r="E99" s="197" t="s">
        <v>939</v>
      </c>
      <c r="F99" s="198" t="s">
        <v>940</v>
      </c>
      <c r="G99" s="199" t="s">
        <v>144</v>
      </c>
      <c r="H99" s="200">
        <v>1.4</v>
      </c>
      <c r="I99" s="201"/>
      <c r="J99" s="202">
        <f t="shared" si="0"/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941</v>
      </c>
    </row>
    <row r="100" spans="2:65" s="1" customFormat="1" ht="25.5" customHeight="1">
      <c r="B100" s="173"/>
      <c r="C100" s="174" t="s">
        <v>235</v>
      </c>
      <c r="D100" s="174" t="s">
        <v>141</v>
      </c>
      <c r="E100" s="175" t="s">
        <v>942</v>
      </c>
      <c r="F100" s="176" t="s">
        <v>943</v>
      </c>
      <c r="G100" s="177" t="s">
        <v>197</v>
      </c>
      <c r="H100" s="178">
        <v>0.747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944</v>
      </c>
    </row>
    <row r="101" spans="2:65" s="1" customFormat="1" ht="16.5" customHeight="1">
      <c r="B101" s="173"/>
      <c r="C101" s="196" t="s">
        <v>239</v>
      </c>
      <c r="D101" s="196" t="s">
        <v>194</v>
      </c>
      <c r="E101" s="197" t="s">
        <v>945</v>
      </c>
      <c r="F101" s="198" t="s">
        <v>946</v>
      </c>
      <c r="G101" s="199" t="s">
        <v>400</v>
      </c>
      <c r="H101" s="200">
        <v>74.7</v>
      </c>
      <c r="I101" s="201"/>
      <c r="J101" s="202">
        <f t="shared" si="0"/>
        <v>0</v>
      </c>
      <c r="K101" s="198" t="s">
        <v>145</v>
      </c>
      <c r="L101" s="203"/>
      <c r="M101" s="204" t="s">
        <v>5</v>
      </c>
      <c r="N101" s="205" t="s">
        <v>50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173</v>
      </c>
      <c r="AT101" s="23" t="s">
        <v>194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947</v>
      </c>
    </row>
    <row r="102" spans="2:65" s="1" customFormat="1" ht="16.5" customHeight="1">
      <c r="B102" s="173"/>
      <c r="C102" s="174" t="s">
        <v>415</v>
      </c>
      <c r="D102" s="174" t="s">
        <v>141</v>
      </c>
      <c r="E102" s="175" t="s">
        <v>948</v>
      </c>
      <c r="F102" s="176" t="s">
        <v>949</v>
      </c>
      <c r="G102" s="177" t="s">
        <v>144</v>
      </c>
      <c r="H102" s="178">
        <v>1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950</v>
      </c>
    </row>
    <row r="103" spans="2:65" s="11" customFormat="1">
      <c r="B103" s="186"/>
      <c r="D103" s="206" t="s">
        <v>148</v>
      </c>
      <c r="E103" s="195" t="s">
        <v>5</v>
      </c>
      <c r="F103" s="207" t="s">
        <v>24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148</v>
      </c>
      <c r="AU103" s="195" t="s">
        <v>88</v>
      </c>
      <c r="AV103" s="11" t="s">
        <v>88</v>
      </c>
      <c r="AW103" s="11" t="s">
        <v>43</v>
      </c>
      <c r="AX103" s="11" t="s">
        <v>24</v>
      </c>
      <c r="AY103" s="195" t="s">
        <v>139</v>
      </c>
    </row>
    <row r="104" spans="2:65" s="10" customFormat="1" ht="29.85" customHeight="1">
      <c r="B104" s="159"/>
      <c r="D104" s="170" t="s">
        <v>78</v>
      </c>
      <c r="E104" s="171" t="s">
        <v>326</v>
      </c>
      <c r="F104" s="171" t="s">
        <v>327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24</v>
      </c>
      <c r="AT104" s="168" t="s">
        <v>78</v>
      </c>
      <c r="AU104" s="168" t="s">
        <v>24</v>
      </c>
      <c r="AY104" s="160" t="s">
        <v>139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141</v>
      </c>
      <c r="E105" s="175" t="s">
        <v>951</v>
      </c>
      <c r="F105" s="176" t="s">
        <v>952</v>
      </c>
      <c r="G105" s="177" t="s">
        <v>197</v>
      </c>
      <c r="H105" s="178">
        <v>0.4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212" t="s">
        <v>50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953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954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2017-06-2017/Hum - VON - Školní statek Humpolec - hala pro stroje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955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956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957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Hala pro zemědělské stroje Humpolec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6" t="str">
        <f>E9</f>
        <v>2017-06-2017/Hum - VON - Školní statek Humpolec - hala pro stroje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958</v>
      </c>
      <c r="F80" s="161" t="s">
        <v>959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146</v>
      </c>
      <c r="AT80" s="168" t="s">
        <v>78</v>
      </c>
      <c r="AU80" s="168" t="s">
        <v>79</v>
      </c>
      <c r="AY80" s="160" t="s">
        <v>139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958</v>
      </c>
      <c r="F81" s="171" t="s">
        <v>959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146</v>
      </c>
      <c r="AT81" s="168" t="s">
        <v>78</v>
      </c>
      <c r="AU81" s="168" t="s">
        <v>24</v>
      </c>
      <c r="AY81" s="160" t="s">
        <v>139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141</v>
      </c>
      <c r="E82" s="175" t="s">
        <v>960</v>
      </c>
      <c r="F82" s="176" t="s">
        <v>961</v>
      </c>
      <c r="G82" s="177" t="s">
        <v>702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88</v>
      </c>
    </row>
    <row r="83" spans="2:65" s="12" customFormat="1" ht="27">
      <c r="B83" s="218"/>
      <c r="D83" s="206" t="s">
        <v>148</v>
      </c>
      <c r="E83" s="219" t="s">
        <v>5</v>
      </c>
      <c r="F83" s="220" t="s">
        <v>962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148</v>
      </c>
      <c r="AU83" s="221" t="s">
        <v>88</v>
      </c>
      <c r="AV83" s="12" t="s">
        <v>24</v>
      </c>
      <c r="AW83" s="12" t="s">
        <v>43</v>
      </c>
      <c r="AX83" s="12" t="s">
        <v>79</v>
      </c>
      <c r="AY83" s="221" t="s">
        <v>139</v>
      </c>
    </row>
    <row r="84" spans="2:65" s="12" customFormat="1">
      <c r="B84" s="218"/>
      <c r="D84" s="206" t="s">
        <v>148</v>
      </c>
      <c r="E84" s="219" t="s">
        <v>5</v>
      </c>
      <c r="F84" s="220" t="s">
        <v>963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148</v>
      </c>
      <c r="AU84" s="221" t="s">
        <v>88</v>
      </c>
      <c r="AV84" s="12" t="s">
        <v>24</v>
      </c>
      <c r="AW84" s="12" t="s">
        <v>43</v>
      </c>
      <c r="AX84" s="12" t="s">
        <v>79</v>
      </c>
      <c r="AY84" s="221" t="s">
        <v>139</v>
      </c>
    </row>
    <row r="85" spans="2:65" s="11" customFormat="1">
      <c r="B85" s="186"/>
      <c r="D85" s="206" t="s">
        <v>148</v>
      </c>
      <c r="E85" s="195" t="s">
        <v>5</v>
      </c>
      <c r="F85" s="207" t="s">
        <v>24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139</v>
      </c>
    </row>
    <row r="86" spans="2:65" s="13" customFormat="1">
      <c r="B86" s="226"/>
      <c r="D86" s="187" t="s">
        <v>148</v>
      </c>
      <c r="E86" s="227" t="s">
        <v>5</v>
      </c>
      <c r="F86" s="228" t="s">
        <v>964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148</v>
      </c>
      <c r="AU86" s="234" t="s">
        <v>88</v>
      </c>
      <c r="AV86" s="13" t="s">
        <v>146</v>
      </c>
      <c r="AW86" s="13" t="s">
        <v>43</v>
      </c>
      <c r="AX86" s="13" t="s">
        <v>24</v>
      </c>
      <c r="AY86" s="234" t="s">
        <v>139</v>
      </c>
    </row>
    <row r="87" spans="2:65" s="1" customFormat="1" ht="16.5" customHeight="1">
      <c r="B87" s="173"/>
      <c r="C87" s="174" t="s">
        <v>88</v>
      </c>
      <c r="D87" s="174" t="s">
        <v>141</v>
      </c>
      <c r="E87" s="175" t="s">
        <v>965</v>
      </c>
      <c r="F87" s="176" t="s">
        <v>966</v>
      </c>
      <c r="G87" s="177" t="s">
        <v>702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146</v>
      </c>
    </row>
    <row r="88" spans="2:65" s="12" customFormat="1">
      <c r="B88" s="218"/>
      <c r="D88" s="206" t="s">
        <v>148</v>
      </c>
      <c r="E88" s="219" t="s">
        <v>5</v>
      </c>
      <c r="F88" s="220" t="s">
        <v>967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148</v>
      </c>
      <c r="AU88" s="221" t="s">
        <v>88</v>
      </c>
      <c r="AV88" s="12" t="s">
        <v>24</v>
      </c>
      <c r="AW88" s="12" t="s">
        <v>43</v>
      </c>
      <c r="AX88" s="12" t="s">
        <v>79</v>
      </c>
      <c r="AY88" s="221" t="s">
        <v>139</v>
      </c>
    </row>
    <row r="89" spans="2:65" s="12" customFormat="1" ht="27">
      <c r="B89" s="218"/>
      <c r="D89" s="206" t="s">
        <v>148</v>
      </c>
      <c r="E89" s="219" t="s">
        <v>5</v>
      </c>
      <c r="F89" s="220" t="s">
        <v>968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148</v>
      </c>
      <c r="AU89" s="221" t="s">
        <v>88</v>
      </c>
      <c r="AV89" s="12" t="s">
        <v>24</v>
      </c>
      <c r="AW89" s="12" t="s">
        <v>43</v>
      </c>
      <c r="AX89" s="12" t="s">
        <v>79</v>
      </c>
      <c r="AY89" s="221" t="s">
        <v>139</v>
      </c>
    </row>
    <row r="90" spans="2:65" s="11" customFormat="1">
      <c r="B90" s="186"/>
      <c r="D90" s="206" t="s">
        <v>148</v>
      </c>
      <c r="E90" s="195" t="s">
        <v>5</v>
      </c>
      <c r="F90" s="207" t="s">
        <v>24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139</v>
      </c>
    </row>
    <row r="91" spans="2:65" s="13" customFormat="1">
      <c r="B91" s="226"/>
      <c r="D91" s="187" t="s">
        <v>148</v>
      </c>
      <c r="E91" s="227" t="s">
        <v>5</v>
      </c>
      <c r="F91" s="228" t="s">
        <v>964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148</v>
      </c>
      <c r="AU91" s="234" t="s">
        <v>88</v>
      </c>
      <c r="AV91" s="13" t="s">
        <v>146</v>
      </c>
      <c r="AW91" s="13" t="s">
        <v>43</v>
      </c>
      <c r="AX91" s="13" t="s">
        <v>24</v>
      </c>
      <c r="AY91" s="234" t="s">
        <v>139</v>
      </c>
    </row>
    <row r="92" spans="2:65" s="1" customFormat="1" ht="16.5" customHeight="1">
      <c r="B92" s="173"/>
      <c r="C92" s="174" t="s">
        <v>153</v>
      </c>
      <c r="D92" s="174" t="s">
        <v>141</v>
      </c>
      <c r="E92" s="175" t="s">
        <v>969</v>
      </c>
      <c r="F92" s="176" t="s">
        <v>970</v>
      </c>
      <c r="G92" s="177" t="s">
        <v>702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164</v>
      </c>
    </row>
    <row r="93" spans="2:65" s="12" customFormat="1" ht="27">
      <c r="B93" s="218"/>
      <c r="D93" s="206" t="s">
        <v>148</v>
      </c>
      <c r="E93" s="219" t="s">
        <v>5</v>
      </c>
      <c r="F93" s="220" t="s">
        <v>971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148</v>
      </c>
      <c r="AU93" s="221" t="s">
        <v>88</v>
      </c>
      <c r="AV93" s="12" t="s">
        <v>24</v>
      </c>
      <c r="AW93" s="12" t="s">
        <v>43</v>
      </c>
      <c r="AX93" s="12" t="s">
        <v>79</v>
      </c>
      <c r="AY93" s="221" t="s">
        <v>139</v>
      </c>
    </row>
    <row r="94" spans="2:65" s="12" customFormat="1">
      <c r="B94" s="218"/>
      <c r="D94" s="206" t="s">
        <v>148</v>
      </c>
      <c r="E94" s="219" t="s">
        <v>5</v>
      </c>
      <c r="F94" s="220" t="s">
        <v>972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148</v>
      </c>
      <c r="AU94" s="221" t="s">
        <v>88</v>
      </c>
      <c r="AV94" s="12" t="s">
        <v>24</v>
      </c>
      <c r="AW94" s="12" t="s">
        <v>43</v>
      </c>
      <c r="AX94" s="12" t="s">
        <v>79</v>
      </c>
      <c r="AY94" s="221" t="s">
        <v>139</v>
      </c>
    </row>
    <row r="95" spans="2:65" s="11" customFormat="1">
      <c r="B95" s="186"/>
      <c r="D95" s="206" t="s">
        <v>148</v>
      </c>
      <c r="E95" s="195" t="s">
        <v>5</v>
      </c>
      <c r="F95" s="207" t="s">
        <v>24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148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139</v>
      </c>
    </row>
    <row r="96" spans="2:65" s="13" customFormat="1">
      <c r="B96" s="226"/>
      <c r="D96" s="187" t="s">
        <v>148</v>
      </c>
      <c r="E96" s="227" t="s">
        <v>5</v>
      </c>
      <c r="F96" s="228" t="s">
        <v>964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148</v>
      </c>
      <c r="AU96" s="234" t="s">
        <v>88</v>
      </c>
      <c r="AV96" s="13" t="s">
        <v>146</v>
      </c>
      <c r="AW96" s="13" t="s">
        <v>43</v>
      </c>
      <c r="AX96" s="13" t="s">
        <v>24</v>
      </c>
      <c r="AY96" s="234" t="s">
        <v>139</v>
      </c>
    </row>
    <row r="97" spans="2:65" s="1" customFormat="1" ht="16.5" customHeight="1">
      <c r="B97" s="173"/>
      <c r="C97" s="174" t="s">
        <v>146</v>
      </c>
      <c r="D97" s="174" t="s">
        <v>141</v>
      </c>
      <c r="E97" s="175" t="s">
        <v>973</v>
      </c>
      <c r="F97" s="176" t="s">
        <v>974</v>
      </c>
      <c r="G97" s="177" t="s">
        <v>702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173</v>
      </c>
    </row>
    <row r="98" spans="2:65" s="12" customFormat="1" ht="27">
      <c r="B98" s="218"/>
      <c r="D98" s="206" t="s">
        <v>148</v>
      </c>
      <c r="E98" s="219" t="s">
        <v>5</v>
      </c>
      <c r="F98" s="220" t="s">
        <v>975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148</v>
      </c>
      <c r="AU98" s="221" t="s">
        <v>88</v>
      </c>
      <c r="AV98" s="12" t="s">
        <v>24</v>
      </c>
      <c r="AW98" s="12" t="s">
        <v>43</v>
      </c>
      <c r="AX98" s="12" t="s">
        <v>79</v>
      </c>
      <c r="AY98" s="221" t="s">
        <v>139</v>
      </c>
    </row>
    <row r="99" spans="2:65" s="12" customFormat="1">
      <c r="B99" s="218"/>
      <c r="D99" s="206" t="s">
        <v>148</v>
      </c>
      <c r="E99" s="219" t="s">
        <v>5</v>
      </c>
      <c r="F99" s="220" t="s">
        <v>976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148</v>
      </c>
      <c r="AU99" s="221" t="s">
        <v>88</v>
      </c>
      <c r="AV99" s="12" t="s">
        <v>24</v>
      </c>
      <c r="AW99" s="12" t="s">
        <v>43</v>
      </c>
      <c r="AX99" s="12" t="s">
        <v>79</v>
      </c>
      <c r="AY99" s="221" t="s">
        <v>139</v>
      </c>
    </row>
    <row r="100" spans="2:65" s="11" customFormat="1">
      <c r="B100" s="186"/>
      <c r="D100" s="206" t="s">
        <v>148</v>
      </c>
      <c r="E100" s="195" t="s">
        <v>5</v>
      </c>
      <c r="F100" s="207" t="s">
        <v>24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139</v>
      </c>
    </row>
    <row r="101" spans="2:65" s="13" customFormat="1">
      <c r="B101" s="226"/>
      <c r="D101" s="187" t="s">
        <v>148</v>
      </c>
      <c r="E101" s="227" t="s">
        <v>5</v>
      </c>
      <c r="F101" s="228" t="s">
        <v>964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148</v>
      </c>
      <c r="AU101" s="234" t="s">
        <v>88</v>
      </c>
      <c r="AV101" s="13" t="s">
        <v>146</v>
      </c>
      <c r="AW101" s="13" t="s">
        <v>43</v>
      </c>
      <c r="AX101" s="13" t="s">
        <v>24</v>
      </c>
      <c r="AY101" s="234" t="s">
        <v>139</v>
      </c>
    </row>
    <row r="102" spans="2:65" s="1" customFormat="1" ht="16.5" customHeight="1">
      <c r="B102" s="173"/>
      <c r="C102" s="174" t="s">
        <v>160</v>
      </c>
      <c r="D102" s="174" t="s">
        <v>141</v>
      </c>
      <c r="E102" s="175" t="s">
        <v>977</v>
      </c>
      <c r="F102" s="176" t="s">
        <v>978</v>
      </c>
      <c r="G102" s="177" t="s">
        <v>702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29</v>
      </c>
    </row>
    <row r="103" spans="2:65" s="12" customFormat="1">
      <c r="B103" s="218"/>
      <c r="D103" s="206" t="s">
        <v>148</v>
      </c>
      <c r="E103" s="219" t="s">
        <v>5</v>
      </c>
      <c r="F103" s="220" t="s">
        <v>979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148</v>
      </c>
      <c r="AU103" s="221" t="s">
        <v>88</v>
      </c>
      <c r="AV103" s="12" t="s">
        <v>24</v>
      </c>
      <c r="AW103" s="12" t="s">
        <v>43</v>
      </c>
      <c r="AX103" s="12" t="s">
        <v>79</v>
      </c>
      <c r="AY103" s="221" t="s">
        <v>139</v>
      </c>
    </row>
    <row r="104" spans="2:65" s="12" customFormat="1">
      <c r="B104" s="218"/>
      <c r="D104" s="206" t="s">
        <v>148</v>
      </c>
      <c r="E104" s="219" t="s">
        <v>5</v>
      </c>
      <c r="F104" s="220" t="s">
        <v>976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148</v>
      </c>
      <c r="AU104" s="221" t="s">
        <v>88</v>
      </c>
      <c r="AV104" s="12" t="s">
        <v>24</v>
      </c>
      <c r="AW104" s="12" t="s">
        <v>43</v>
      </c>
      <c r="AX104" s="12" t="s">
        <v>79</v>
      </c>
      <c r="AY104" s="221" t="s">
        <v>139</v>
      </c>
    </row>
    <row r="105" spans="2:65" s="11" customFormat="1">
      <c r="B105" s="186"/>
      <c r="D105" s="206" t="s">
        <v>148</v>
      </c>
      <c r="E105" s="195" t="s">
        <v>5</v>
      </c>
      <c r="F105" s="207" t="s">
        <v>24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148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139</v>
      </c>
    </row>
    <row r="106" spans="2:65" s="13" customFormat="1">
      <c r="B106" s="226"/>
      <c r="D106" s="187" t="s">
        <v>148</v>
      </c>
      <c r="E106" s="227" t="s">
        <v>5</v>
      </c>
      <c r="F106" s="228" t="s">
        <v>964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148</v>
      </c>
      <c r="AU106" s="234" t="s">
        <v>88</v>
      </c>
      <c r="AV106" s="13" t="s">
        <v>146</v>
      </c>
      <c r="AW106" s="13" t="s">
        <v>43</v>
      </c>
      <c r="AX106" s="13" t="s">
        <v>24</v>
      </c>
      <c r="AY106" s="234" t="s">
        <v>139</v>
      </c>
    </row>
    <row r="107" spans="2:65" s="1" customFormat="1" ht="16.5" customHeight="1">
      <c r="B107" s="173"/>
      <c r="C107" s="174" t="s">
        <v>164</v>
      </c>
      <c r="D107" s="174" t="s">
        <v>141</v>
      </c>
      <c r="E107" s="175" t="s">
        <v>980</v>
      </c>
      <c r="F107" s="176" t="s">
        <v>981</v>
      </c>
      <c r="G107" s="177" t="s">
        <v>702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146</v>
      </c>
      <c r="BM107" s="23" t="s">
        <v>189</v>
      </c>
    </row>
    <row r="108" spans="2:65" s="12" customFormat="1" ht="27">
      <c r="B108" s="218"/>
      <c r="D108" s="206" t="s">
        <v>148</v>
      </c>
      <c r="E108" s="219" t="s">
        <v>5</v>
      </c>
      <c r="F108" s="220" t="s">
        <v>982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148</v>
      </c>
      <c r="AU108" s="221" t="s">
        <v>88</v>
      </c>
      <c r="AV108" s="12" t="s">
        <v>24</v>
      </c>
      <c r="AW108" s="12" t="s">
        <v>43</v>
      </c>
      <c r="AX108" s="12" t="s">
        <v>79</v>
      </c>
      <c r="AY108" s="221" t="s">
        <v>139</v>
      </c>
    </row>
    <row r="109" spans="2:65" s="12" customFormat="1" ht="27">
      <c r="B109" s="218"/>
      <c r="D109" s="206" t="s">
        <v>148</v>
      </c>
      <c r="E109" s="219" t="s">
        <v>5</v>
      </c>
      <c r="F109" s="220" t="s">
        <v>983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148</v>
      </c>
      <c r="AU109" s="221" t="s">
        <v>88</v>
      </c>
      <c r="AV109" s="12" t="s">
        <v>24</v>
      </c>
      <c r="AW109" s="12" t="s">
        <v>43</v>
      </c>
      <c r="AX109" s="12" t="s">
        <v>79</v>
      </c>
      <c r="AY109" s="221" t="s">
        <v>139</v>
      </c>
    </row>
    <row r="110" spans="2:65" s="12" customFormat="1">
      <c r="B110" s="218"/>
      <c r="D110" s="206" t="s">
        <v>148</v>
      </c>
      <c r="E110" s="219" t="s">
        <v>5</v>
      </c>
      <c r="F110" s="220" t="s">
        <v>984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148</v>
      </c>
      <c r="AU110" s="221" t="s">
        <v>88</v>
      </c>
      <c r="AV110" s="12" t="s">
        <v>24</v>
      </c>
      <c r="AW110" s="12" t="s">
        <v>43</v>
      </c>
      <c r="AX110" s="12" t="s">
        <v>79</v>
      </c>
      <c r="AY110" s="221" t="s">
        <v>139</v>
      </c>
    </row>
    <row r="111" spans="2:65" s="11" customFormat="1">
      <c r="B111" s="186"/>
      <c r="D111" s="206" t="s">
        <v>148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148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139</v>
      </c>
    </row>
    <row r="112" spans="2:65" s="11" customFormat="1">
      <c r="B112" s="186"/>
      <c r="D112" s="206" t="s">
        <v>148</v>
      </c>
      <c r="E112" s="195" t="s">
        <v>5</v>
      </c>
      <c r="F112" s="207" t="s">
        <v>24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148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139</v>
      </c>
    </row>
    <row r="113" spans="2:65" s="13" customFormat="1">
      <c r="B113" s="226"/>
      <c r="D113" s="187" t="s">
        <v>148</v>
      </c>
      <c r="E113" s="227" t="s">
        <v>5</v>
      </c>
      <c r="F113" s="228" t="s">
        <v>964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148</v>
      </c>
      <c r="AU113" s="234" t="s">
        <v>88</v>
      </c>
      <c r="AV113" s="13" t="s">
        <v>146</v>
      </c>
      <c r="AW113" s="13" t="s">
        <v>43</v>
      </c>
      <c r="AX113" s="13" t="s">
        <v>24</v>
      </c>
      <c r="AY113" s="234" t="s">
        <v>139</v>
      </c>
    </row>
    <row r="114" spans="2:65" s="1" customFormat="1" ht="16.5" customHeight="1">
      <c r="B114" s="173"/>
      <c r="C114" s="174" t="s">
        <v>169</v>
      </c>
      <c r="D114" s="174" t="s">
        <v>141</v>
      </c>
      <c r="E114" s="175" t="s">
        <v>985</v>
      </c>
      <c r="F114" s="176" t="s">
        <v>981</v>
      </c>
      <c r="G114" s="177" t="s">
        <v>702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201</v>
      </c>
    </row>
    <row r="115" spans="2:65" s="12" customFormat="1" ht="27">
      <c r="B115" s="218"/>
      <c r="D115" s="206" t="s">
        <v>148</v>
      </c>
      <c r="E115" s="219" t="s">
        <v>5</v>
      </c>
      <c r="F115" s="220" t="s">
        <v>986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148</v>
      </c>
      <c r="AU115" s="221" t="s">
        <v>88</v>
      </c>
      <c r="AV115" s="12" t="s">
        <v>24</v>
      </c>
      <c r="AW115" s="12" t="s">
        <v>43</v>
      </c>
      <c r="AX115" s="12" t="s">
        <v>79</v>
      </c>
      <c r="AY115" s="221" t="s">
        <v>139</v>
      </c>
    </row>
    <row r="116" spans="2:65" s="12" customFormat="1" ht="27">
      <c r="B116" s="218"/>
      <c r="D116" s="206" t="s">
        <v>148</v>
      </c>
      <c r="E116" s="219" t="s">
        <v>5</v>
      </c>
      <c r="F116" s="220" t="s">
        <v>987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148</v>
      </c>
      <c r="AU116" s="221" t="s">
        <v>88</v>
      </c>
      <c r="AV116" s="12" t="s">
        <v>24</v>
      </c>
      <c r="AW116" s="12" t="s">
        <v>43</v>
      </c>
      <c r="AX116" s="12" t="s">
        <v>79</v>
      </c>
      <c r="AY116" s="221" t="s">
        <v>139</v>
      </c>
    </row>
    <row r="117" spans="2:65" s="11" customFormat="1">
      <c r="B117" s="186"/>
      <c r="D117" s="206" t="s">
        <v>148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139</v>
      </c>
    </row>
    <row r="118" spans="2:65" s="11" customFormat="1">
      <c r="B118" s="186"/>
      <c r="D118" s="206" t="s">
        <v>148</v>
      </c>
      <c r="E118" s="195" t="s">
        <v>5</v>
      </c>
      <c r="F118" s="207" t="s">
        <v>24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148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139</v>
      </c>
    </row>
    <row r="119" spans="2:65" s="13" customFormat="1">
      <c r="B119" s="226"/>
      <c r="D119" s="187" t="s">
        <v>148</v>
      </c>
      <c r="E119" s="227" t="s">
        <v>5</v>
      </c>
      <c r="F119" s="228" t="s">
        <v>964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148</v>
      </c>
      <c r="AU119" s="234" t="s">
        <v>88</v>
      </c>
      <c r="AV119" s="13" t="s">
        <v>146</v>
      </c>
      <c r="AW119" s="13" t="s">
        <v>43</v>
      </c>
      <c r="AX119" s="13" t="s">
        <v>24</v>
      </c>
      <c r="AY119" s="234" t="s">
        <v>139</v>
      </c>
    </row>
    <row r="120" spans="2:65" s="1" customFormat="1" ht="16.5" customHeight="1">
      <c r="B120" s="173"/>
      <c r="C120" s="174" t="s">
        <v>173</v>
      </c>
      <c r="D120" s="174" t="s">
        <v>141</v>
      </c>
      <c r="E120" s="175" t="s">
        <v>988</v>
      </c>
      <c r="F120" s="176" t="s">
        <v>989</v>
      </c>
      <c r="G120" s="177" t="s">
        <v>702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214</v>
      </c>
    </row>
    <row r="121" spans="2:65" s="12" customFormat="1" ht="27">
      <c r="B121" s="218"/>
      <c r="D121" s="206" t="s">
        <v>148</v>
      </c>
      <c r="E121" s="219" t="s">
        <v>5</v>
      </c>
      <c r="F121" s="220" t="s">
        <v>990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148</v>
      </c>
      <c r="AU121" s="221" t="s">
        <v>88</v>
      </c>
      <c r="AV121" s="12" t="s">
        <v>24</v>
      </c>
      <c r="AW121" s="12" t="s">
        <v>43</v>
      </c>
      <c r="AX121" s="12" t="s">
        <v>79</v>
      </c>
      <c r="AY121" s="221" t="s">
        <v>139</v>
      </c>
    </row>
    <row r="122" spans="2:65" s="12" customFormat="1" ht="27">
      <c r="B122" s="218"/>
      <c r="D122" s="206" t="s">
        <v>148</v>
      </c>
      <c r="E122" s="219" t="s">
        <v>5</v>
      </c>
      <c r="F122" s="220" t="s">
        <v>991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148</v>
      </c>
      <c r="AU122" s="221" t="s">
        <v>88</v>
      </c>
      <c r="AV122" s="12" t="s">
        <v>24</v>
      </c>
      <c r="AW122" s="12" t="s">
        <v>43</v>
      </c>
      <c r="AX122" s="12" t="s">
        <v>79</v>
      </c>
      <c r="AY122" s="221" t="s">
        <v>139</v>
      </c>
    </row>
    <row r="123" spans="2:65" s="12" customFormat="1">
      <c r="B123" s="218"/>
      <c r="D123" s="206" t="s">
        <v>148</v>
      </c>
      <c r="E123" s="219" t="s">
        <v>5</v>
      </c>
      <c r="F123" s="220" t="s">
        <v>992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148</v>
      </c>
      <c r="AU123" s="221" t="s">
        <v>88</v>
      </c>
      <c r="AV123" s="12" t="s">
        <v>24</v>
      </c>
      <c r="AW123" s="12" t="s">
        <v>43</v>
      </c>
      <c r="AX123" s="12" t="s">
        <v>79</v>
      </c>
      <c r="AY123" s="221" t="s">
        <v>139</v>
      </c>
    </row>
    <row r="124" spans="2:65" s="12" customFormat="1">
      <c r="B124" s="218"/>
      <c r="D124" s="206" t="s">
        <v>148</v>
      </c>
      <c r="E124" s="219" t="s">
        <v>5</v>
      </c>
      <c r="F124" s="220" t="s">
        <v>993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148</v>
      </c>
      <c r="AU124" s="221" t="s">
        <v>88</v>
      </c>
      <c r="AV124" s="12" t="s">
        <v>24</v>
      </c>
      <c r="AW124" s="12" t="s">
        <v>43</v>
      </c>
      <c r="AX124" s="12" t="s">
        <v>79</v>
      </c>
      <c r="AY124" s="221" t="s">
        <v>139</v>
      </c>
    </row>
    <row r="125" spans="2:65" s="11" customFormat="1">
      <c r="B125" s="186"/>
      <c r="D125" s="206" t="s">
        <v>148</v>
      </c>
      <c r="E125" s="195" t="s">
        <v>5</v>
      </c>
      <c r="F125" s="207" t="s">
        <v>24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148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139</v>
      </c>
    </row>
    <row r="126" spans="2:65" s="13" customFormat="1">
      <c r="B126" s="226"/>
      <c r="D126" s="187" t="s">
        <v>148</v>
      </c>
      <c r="E126" s="227" t="s">
        <v>5</v>
      </c>
      <c r="F126" s="228" t="s">
        <v>964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148</v>
      </c>
      <c r="AU126" s="234" t="s">
        <v>88</v>
      </c>
      <c r="AV126" s="13" t="s">
        <v>146</v>
      </c>
      <c r="AW126" s="13" t="s">
        <v>43</v>
      </c>
      <c r="AX126" s="13" t="s">
        <v>24</v>
      </c>
      <c r="AY126" s="234" t="s">
        <v>139</v>
      </c>
    </row>
    <row r="127" spans="2:65" s="1" customFormat="1" ht="16.5" customHeight="1">
      <c r="B127" s="173"/>
      <c r="C127" s="174" t="s">
        <v>177</v>
      </c>
      <c r="D127" s="174" t="s">
        <v>141</v>
      </c>
      <c r="E127" s="175" t="s">
        <v>994</v>
      </c>
      <c r="F127" s="176" t="s">
        <v>995</v>
      </c>
      <c r="G127" s="177" t="s">
        <v>702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235</v>
      </c>
    </row>
    <row r="128" spans="2:65" s="12" customFormat="1" ht="27">
      <c r="B128" s="218"/>
      <c r="D128" s="206" t="s">
        <v>148</v>
      </c>
      <c r="E128" s="219" t="s">
        <v>5</v>
      </c>
      <c r="F128" s="220" t="s">
        <v>996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148</v>
      </c>
      <c r="AU128" s="221" t="s">
        <v>88</v>
      </c>
      <c r="AV128" s="12" t="s">
        <v>24</v>
      </c>
      <c r="AW128" s="12" t="s">
        <v>43</v>
      </c>
      <c r="AX128" s="12" t="s">
        <v>79</v>
      </c>
      <c r="AY128" s="221" t="s">
        <v>139</v>
      </c>
    </row>
    <row r="129" spans="2:65" s="11" customFormat="1">
      <c r="B129" s="186"/>
      <c r="D129" s="206" t="s">
        <v>148</v>
      </c>
      <c r="E129" s="195" t="s">
        <v>5</v>
      </c>
      <c r="F129" s="207" t="s">
        <v>24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139</v>
      </c>
    </row>
    <row r="130" spans="2:65" s="13" customFormat="1">
      <c r="B130" s="226"/>
      <c r="D130" s="187" t="s">
        <v>148</v>
      </c>
      <c r="E130" s="227" t="s">
        <v>5</v>
      </c>
      <c r="F130" s="228" t="s">
        <v>964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148</v>
      </c>
      <c r="AU130" s="234" t="s">
        <v>88</v>
      </c>
      <c r="AV130" s="13" t="s">
        <v>146</v>
      </c>
      <c r="AW130" s="13" t="s">
        <v>43</v>
      </c>
      <c r="AX130" s="13" t="s">
        <v>24</v>
      </c>
      <c r="AY130" s="234" t="s">
        <v>139</v>
      </c>
    </row>
    <row r="131" spans="2:65" s="1" customFormat="1" ht="16.5" customHeight="1">
      <c r="B131" s="173"/>
      <c r="C131" s="174" t="s">
        <v>29</v>
      </c>
      <c r="D131" s="174" t="s">
        <v>141</v>
      </c>
      <c r="E131" s="175" t="s">
        <v>997</v>
      </c>
      <c r="F131" s="176" t="s">
        <v>998</v>
      </c>
      <c r="G131" s="177" t="s">
        <v>702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146</v>
      </c>
      <c r="AT131" s="23" t="s">
        <v>141</v>
      </c>
      <c r="AU131" s="23" t="s">
        <v>88</v>
      </c>
      <c r="AY131" s="23" t="s">
        <v>139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146</v>
      </c>
      <c r="BM131" s="23" t="s">
        <v>415</v>
      </c>
    </row>
    <row r="132" spans="2:65" s="12" customFormat="1">
      <c r="B132" s="218"/>
      <c r="D132" s="206" t="s">
        <v>148</v>
      </c>
      <c r="E132" s="219" t="s">
        <v>5</v>
      </c>
      <c r="F132" s="220" t="s">
        <v>999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148</v>
      </c>
      <c r="AU132" s="221" t="s">
        <v>88</v>
      </c>
      <c r="AV132" s="12" t="s">
        <v>24</v>
      </c>
      <c r="AW132" s="12" t="s">
        <v>43</v>
      </c>
      <c r="AX132" s="12" t="s">
        <v>79</v>
      </c>
      <c r="AY132" s="221" t="s">
        <v>139</v>
      </c>
    </row>
    <row r="133" spans="2:65" s="11" customFormat="1">
      <c r="B133" s="186"/>
      <c r="D133" s="206" t="s">
        <v>148</v>
      </c>
      <c r="E133" s="195" t="s">
        <v>5</v>
      </c>
      <c r="F133" s="207" t="s">
        <v>24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148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139</v>
      </c>
    </row>
    <row r="134" spans="2:65" s="13" customFormat="1">
      <c r="B134" s="226"/>
      <c r="D134" s="187" t="s">
        <v>148</v>
      </c>
      <c r="E134" s="227" t="s">
        <v>5</v>
      </c>
      <c r="F134" s="228" t="s">
        <v>964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148</v>
      </c>
      <c r="AU134" s="234" t="s">
        <v>88</v>
      </c>
      <c r="AV134" s="13" t="s">
        <v>146</v>
      </c>
      <c r="AW134" s="13" t="s">
        <v>43</v>
      </c>
      <c r="AX134" s="13" t="s">
        <v>24</v>
      </c>
      <c r="AY134" s="234" t="s">
        <v>139</v>
      </c>
    </row>
    <row r="135" spans="2:65" s="1" customFormat="1" ht="16.5" customHeight="1">
      <c r="B135" s="173"/>
      <c r="C135" s="174" t="s">
        <v>184</v>
      </c>
      <c r="D135" s="174" t="s">
        <v>141</v>
      </c>
      <c r="E135" s="175" t="s">
        <v>1000</v>
      </c>
      <c r="F135" s="176" t="s">
        <v>1001</v>
      </c>
      <c r="G135" s="177" t="s">
        <v>702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251</v>
      </c>
    </row>
    <row r="136" spans="2:65" s="12" customFormat="1" ht="27">
      <c r="B136" s="218"/>
      <c r="D136" s="206" t="s">
        <v>148</v>
      </c>
      <c r="E136" s="219" t="s">
        <v>5</v>
      </c>
      <c r="F136" s="220" t="s">
        <v>1002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148</v>
      </c>
      <c r="AU136" s="221" t="s">
        <v>88</v>
      </c>
      <c r="AV136" s="12" t="s">
        <v>24</v>
      </c>
      <c r="AW136" s="12" t="s">
        <v>43</v>
      </c>
      <c r="AX136" s="12" t="s">
        <v>79</v>
      </c>
      <c r="AY136" s="221" t="s">
        <v>139</v>
      </c>
    </row>
    <row r="137" spans="2:65" s="12" customFormat="1" ht="27">
      <c r="B137" s="218"/>
      <c r="D137" s="206" t="s">
        <v>148</v>
      </c>
      <c r="E137" s="219" t="s">
        <v>5</v>
      </c>
      <c r="F137" s="220" t="s">
        <v>1003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148</v>
      </c>
      <c r="AU137" s="221" t="s">
        <v>88</v>
      </c>
      <c r="AV137" s="12" t="s">
        <v>24</v>
      </c>
      <c r="AW137" s="12" t="s">
        <v>43</v>
      </c>
      <c r="AX137" s="12" t="s">
        <v>79</v>
      </c>
      <c r="AY137" s="221" t="s">
        <v>139</v>
      </c>
    </row>
    <row r="138" spans="2:65" s="11" customFormat="1">
      <c r="B138" s="186"/>
      <c r="D138" s="206" t="s">
        <v>148</v>
      </c>
      <c r="E138" s="195" t="s">
        <v>5</v>
      </c>
      <c r="F138" s="207" t="s">
        <v>24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148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139</v>
      </c>
    </row>
    <row r="139" spans="2:65" s="13" customFormat="1">
      <c r="B139" s="226"/>
      <c r="D139" s="187" t="s">
        <v>148</v>
      </c>
      <c r="E139" s="227" t="s">
        <v>5</v>
      </c>
      <c r="F139" s="228" t="s">
        <v>964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148</v>
      </c>
      <c r="AU139" s="234" t="s">
        <v>88</v>
      </c>
      <c r="AV139" s="13" t="s">
        <v>146</v>
      </c>
      <c r="AW139" s="13" t="s">
        <v>43</v>
      </c>
      <c r="AX139" s="13" t="s">
        <v>24</v>
      </c>
      <c r="AY139" s="234" t="s">
        <v>139</v>
      </c>
    </row>
    <row r="140" spans="2:65" s="1" customFormat="1" ht="16.5" customHeight="1">
      <c r="B140" s="173"/>
      <c r="C140" s="174" t="s">
        <v>189</v>
      </c>
      <c r="D140" s="174" t="s">
        <v>141</v>
      </c>
      <c r="E140" s="175" t="s">
        <v>1004</v>
      </c>
      <c r="F140" s="176" t="s">
        <v>1005</v>
      </c>
      <c r="G140" s="177" t="s">
        <v>702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146</v>
      </c>
      <c r="BM140" s="23" t="s">
        <v>275</v>
      </c>
    </row>
    <row r="141" spans="2:65" s="12" customFormat="1" ht="27">
      <c r="B141" s="218"/>
      <c r="D141" s="206" t="s">
        <v>148</v>
      </c>
      <c r="E141" s="219" t="s">
        <v>5</v>
      </c>
      <c r="F141" s="220" t="s">
        <v>1006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148</v>
      </c>
      <c r="AU141" s="221" t="s">
        <v>88</v>
      </c>
      <c r="AV141" s="12" t="s">
        <v>24</v>
      </c>
      <c r="AW141" s="12" t="s">
        <v>43</v>
      </c>
      <c r="AX141" s="12" t="s">
        <v>79</v>
      </c>
      <c r="AY141" s="221" t="s">
        <v>139</v>
      </c>
    </row>
    <row r="142" spans="2:65" s="11" customFormat="1">
      <c r="B142" s="186"/>
      <c r="D142" s="206" t="s">
        <v>148</v>
      </c>
      <c r="E142" s="195" t="s">
        <v>5</v>
      </c>
      <c r="F142" s="207" t="s">
        <v>24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148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139</v>
      </c>
    </row>
    <row r="143" spans="2:65" s="13" customFormat="1">
      <c r="B143" s="226"/>
      <c r="D143" s="187" t="s">
        <v>148</v>
      </c>
      <c r="E143" s="227" t="s">
        <v>5</v>
      </c>
      <c r="F143" s="228" t="s">
        <v>964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148</v>
      </c>
      <c r="AU143" s="234" t="s">
        <v>88</v>
      </c>
      <c r="AV143" s="13" t="s">
        <v>146</v>
      </c>
      <c r="AW143" s="13" t="s">
        <v>43</v>
      </c>
      <c r="AX143" s="13" t="s">
        <v>24</v>
      </c>
      <c r="AY143" s="234" t="s">
        <v>139</v>
      </c>
    </row>
    <row r="144" spans="2:65" s="1" customFormat="1" ht="16.5" customHeight="1">
      <c r="B144" s="173"/>
      <c r="C144" s="174" t="s">
        <v>193</v>
      </c>
      <c r="D144" s="174" t="s">
        <v>141</v>
      </c>
      <c r="E144" s="175" t="s">
        <v>1007</v>
      </c>
      <c r="F144" s="176" t="s">
        <v>1008</v>
      </c>
      <c r="G144" s="177" t="s">
        <v>702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146</v>
      </c>
      <c r="BM144" s="23" t="s">
        <v>283</v>
      </c>
    </row>
    <row r="145" spans="2:65" s="12" customFormat="1" ht="27">
      <c r="B145" s="218"/>
      <c r="D145" s="206" t="s">
        <v>148</v>
      </c>
      <c r="E145" s="219" t="s">
        <v>5</v>
      </c>
      <c r="F145" s="220" t="s">
        <v>1009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148</v>
      </c>
      <c r="AU145" s="221" t="s">
        <v>88</v>
      </c>
      <c r="AV145" s="12" t="s">
        <v>24</v>
      </c>
      <c r="AW145" s="12" t="s">
        <v>43</v>
      </c>
      <c r="AX145" s="12" t="s">
        <v>79</v>
      </c>
      <c r="AY145" s="221" t="s">
        <v>139</v>
      </c>
    </row>
    <row r="146" spans="2:65" s="12" customFormat="1">
      <c r="B146" s="218"/>
      <c r="D146" s="206" t="s">
        <v>148</v>
      </c>
      <c r="E146" s="219" t="s">
        <v>5</v>
      </c>
      <c r="F146" s="220" t="s">
        <v>1010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148</v>
      </c>
      <c r="AU146" s="221" t="s">
        <v>88</v>
      </c>
      <c r="AV146" s="12" t="s">
        <v>24</v>
      </c>
      <c r="AW146" s="12" t="s">
        <v>43</v>
      </c>
      <c r="AX146" s="12" t="s">
        <v>79</v>
      </c>
      <c r="AY146" s="221" t="s">
        <v>139</v>
      </c>
    </row>
    <row r="147" spans="2:65" s="12" customFormat="1">
      <c r="B147" s="218"/>
      <c r="D147" s="206" t="s">
        <v>148</v>
      </c>
      <c r="E147" s="219" t="s">
        <v>5</v>
      </c>
      <c r="F147" s="220" t="s">
        <v>1011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148</v>
      </c>
      <c r="AU147" s="221" t="s">
        <v>88</v>
      </c>
      <c r="AV147" s="12" t="s">
        <v>24</v>
      </c>
      <c r="AW147" s="12" t="s">
        <v>43</v>
      </c>
      <c r="AX147" s="12" t="s">
        <v>79</v>
      </c>
      <c r="AY147" s="221" t="s">
        <v>139</v>
      </c>
    </row>
    <row r="148" spans="2:65" s="11" customFormat="1">
      <c r="B148" s="186"/>
      <c r="D148" s="206" t="s">
        <v>148</v>
      </c>
      <c r="E148" s="195" t="s">
        <v>5</v>
      </c>
      <c r="F148" s="207" t="s">
        <v>24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148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139</v>
      </c>
    </row>
    <row r="149" spans="2:65" s="13" customFormat="1">
      <c r="B149" s="226"/>
      <c r="D149" s="206" t="s">
        <v>148</v>
      </c>
      <c r="E149" s="235" t="s">
        <v>5</v>
      </c>
      <c r="F149" s="236" t="s">
        <v>964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148</v>
      </c>
      <c r="AU149" s="234" t="s">
        <v>88</v>
      </c>
      <c r="AV149" s="13" t="s">
        <v>146</v>
      </c>
      <c r="AW149" s="13" t="s">
        <v>43</v>
      </c>
      <c r="AX149" s="13" t="s">
        <v>24</v>
      </c>
      <c r="AY149" s="234" t="s">
        <v>139</v>
      </c>
    </row>
    <row r="150" spans="2:65" s="10" customFormat="1" ht="29.85" customHeight="1">
      <c r="B150" s="159"/>
      <c r="D150" s="170" t="s">
        <v>78</v>
      </c>
      <c r="E150" s="171" t="s">
        <v>1012</v>
      </c>
      <c r="F150" s="171" t="s">
        <v>1013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139</v>
      </c>
      <c r="BK150" s="169">
        <f>SUM(BK151:BK171)</f>
        <v>0</v>
      </c>
    </row>
    <row r="151" spans="2:65" s="1" customFormat="1" ht="16.5" customHeight="1">
      <c r="B151" s="173"/>
      <c r="C151" s="174" t="s">
        <v>201</v>
      </c>
      <c r="D151" s="174" t="s">
        <v>141</v>
      </c>
      <c r="E151" s="175" t="s">
        <v>1014</v>
      </c>
      <c r="F151" s="176" t="s">
        <v>1015</v>
      </c>
      <c r="G151" s="177" t="s">
        <v>702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146</v>
      </c>
      <c r="BM151" s="23" t="s">
        <v>291</v>
      </c>
    </row>
    <row r="152" spans="2:65" s="12" customFormat="1">
      <c r="B152" s="218"/>
      <c r="D152" s="206" t="s">
        <v>148</v>
      </c>
      <c r="E152" s="219" t="s">
        <v>5</v>
      </c>
      <c r="F152" s="220" t="s">
        <v>1016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148</v>
      </c>
      <c r="AU152" s="221" t="s">
        <v>88</v>
      </c>
      <c r="AV152" s="12" t="s">
        <v>24</v>
      </c>
      <c r="AW152" s="12" t="s">
        <v>43</v>
      </c>
      <c r="AX152" s="12" t="s">
        <v>79</v>
      </c>
      <c r="AY152" s="221" t="s">
        <v>139</v>
      </c>
    </row>
    <row r="153" spans="2:65" s="12" customFormat="1">
      <c r="B153" s="218"/>
      <c r="D153" s="206" t="s">
        <v>148</v>
      </c>
      <c r="E153" s="219" t="s">
        <v>5</v>
      </c>
      <c r="F153" s="220" t="s">
        <v>1017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148</v>
      </c>
      <c r="AU153" s="221" t="s">
        <v>88</v>
      </c>
      <c r="AV153" s="12" t="s">
        <v>24</v>
      </c>
      <c r="AW153" s="12" t="s">
        <v>43</v>
      </c>
      <c r="AX153" s="12" t="s">
        <v>79</v>
      </c>
      <c r="AY153" s="221" t="s">
        <v>139</v>
      </c>
    </row>
    <row r="154" spans="2:65" s="12" customFormat="1">
      <c r="B154" s="218"/>
      <c r="D154" s="206" t="s">
        <v>148</v>
      </c>
      <c r="E154" s="219" t="s">
        <v>5</v>
      </c>
      <c r="F154" s="220" t="s">
        <v>1018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148</v>
      </c>
      <c r="AU154" s="221" t="s">
        <v>88</v>
      </c>
      <c r="AV154" s="12" t="s">
        <v>24</v>
      </c>
      <c r="AW154" s="12" t="s">
        <v>43</v>
      </c>
      <c r="AX154" s="12" t="s">
        <v>79</v>
      </c>
      <c r="AY154" s="221" t="s">
        <v>139</v>
      </c>
    </row>
    <row r="155" spans="2:65" s="12" customFormat="1">
      <c r="B155" s="218"/>
      <c r="D155" s="206" t="s">
        <v>148</v>
      </c>
      <c r="E155" s="219" t="s">
        <v>5</v>
      </c>
      <c r="F155" s="220" t="s">
        <v>1019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148</v>
      </c>
      <c r="AU155" s="221" t="s">
        <v>88</v>
      </c>
      <c r="AV155" s="12" t="s">
        <v>24</v>
      </c>
      <c r="AW155" s="12" t="s">
        <v>43</v>
      </c>
      <c r="AX155" s="12" t="s">
        <v>79</v>
      </c>
      <c r="AY155" s="221" t="s">
        <v>139</v>
      </c>
    </row>
    <row r="156" spans="2:65" s="12" customFormat="1" ht="27">
      <c r="B156" s="218"/>
      <c r="D156" s="206" t="s">
        <v>148</v>
      </c>
      <c r="E156" s="219" t="s">
        <v>5</v>
      </c>
      <c r="F156" s="220" t="s">
        <v>1020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148</v>
      </c>
      <c r="AU156" s="221" t="s">
        <v>88</v>
      </c>
      <c r="AV156" s="12" t="s">
        <v>24</v>
      </c>
      <c r="AW156" s="12" t="s">
        <v>43</v>
      </c>
      <c r="AX156" s="12" t="s">
        <v>79</v>
      </c>
      <c r="AY156" s="221" t="s">
        <v>139</v>
      </c>
    </row>
    <row r="157" spans="2:65" s="12" customFormat="1" ht="27">
      <c r="B157" s="218"/>
      <c r="D157" s="206" t="s">
        <v>148</v>
      </c>
      <c r="E157" s="219" t="s">
        <v>5</v>
      </c>
      <c r="F157" s="220" t="s">
        <v>1021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148</v>
      </c>
      <c r="AU157" s="221" t="s">
        <v>88</v>
      </c>
      <c r="AV157" s="12" t="s">
        <v>24</v>
      </c>
      <c r="AW157" s="12" t="s">
        <v>43</v>
      </c>
      <c r="AX157" s="12" t="s">
        <v>79</v>
      </c>
      <c r="AY157" s="221" t="s">
        <v>139</v>
      </c>
    </row>
    <row r="158" spans="2:65" s="11" customFormat="1">
      <c r="B158" s="186"/>
      <c r="D158" s="206" t="s">
        <v>148</v>
      </c>
      <c r="E158" s="195" t="s">
        <v>5</v>
      </c>
      <c r="F158" s="207" t="s">
        <v>24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148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139</v>
      </c>
    </row>
    <row r="159" spans="2:65" s="13" customFormat="1">
      <c r="B159" s="226"/>
      <c r="D159" s="187" t="s">
        <v>148</v>
      </c>
      <c r="E159" s="227" t="s">
        <v>5</v>
      </c>
      <c r="F159" s="228" t="s">
        <v>964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148</v>
      </c>
      <c r="AU159" s="234" t="s">
        <v>88</v>
      </c>
      <c r="AV159" s="13" t="s">
        <v>146</v>
      </c>
      <c r="AW159" s="13" t="s">
        <v>43</v>
      </c>
      <c r="AX159" s="13" t="s">
        <v>24</v>
      </c>
      <c r="AY159" s="234" t="s">
        <v>139</v>
      </c>
    </row>
    <row r="160" spans="2:65" s="1" customFormat="1" ht="25.5" customHeight="1">
      <c r="B160" s="173"/>
      <c r="C160" s="174" t="s">
        <v>11</v>
      </c>
      <c r="D160" s="174" t="s">
        <v>141</v>
      </c>
      <c r="E160" s="175" t="s">
        <v>1022</v>
      </c>
      <c r="F160" s="176" t="s">
        <v>1023</v>
      </c>
      <c r="G160" s="177" t="s">
        <v>702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146</v>
      </c>
      <c r="BM160" s="23" t="s">
        <v>299</v>
      </c>
    </row>
    <row r="161" spans="2:65" s="12" customFormat="1">
      <c r="B161" s="218"/>
      <c r="D161" s="206" t="s">
        <v>148</v>
      </c>
      <c r="E161" s="219" t="s">
        <v>5</v>
      </c>
      <c r="F161" s="220" t="s">
        <v>1024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148</v>
      </c>
      <c r="AU161" s="221" t="s">
        <v>88</v>
      </c>
      <c r="AV161" s="12" t="s">
        <v>24</v>
      </c>
      <c r="AW161" s="12" t="s">
        <v>43</v>
      </c>
      <c r="AX161" s="12" t="s">
        <v>79</v>
      </c>
      <c r="AY161" s="221" t="s">
        <v>139</v>
      </c>
    </row>
    <row r="162" spans="2:65" s="12" customFormat="1">
      <c r="B162" s="218"/>
      <c r="D162" s="206" t="s">
        <v>148</v>
      </c>
      <c r="E162" s="219" t="s">
        <v>5</v>
      </c>
      <c r="F162" s="220" t="s">
        <v>1025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148</v>
      </c>
      <c r="AU162" s="221" t="s">
        <v>88</v>
      </c>
      <c r="AV162" s="12" t="s">
        <v>24</v>
      </c>
      <c r="AW162" s="12" t="s">
        <v>43</v>
      </c>
      <c r="AX162" s="12" t="s">
        <v>79</v>
      </c>
      <c r="AY162" s="221" t="s">
        <v>139</v>
      </c>
    </row>
    <row r="163" spans="2:65" s="11" customFormat="1">
      <c r="B163" s="186"/>
      <c r="D163" s="206" t="s">
        <v>148</v>
      </c>
      <c r="E163" s="195" t="s">
        <v>5</v>
      </c>
      <c r="F163" s="207" t="s">
        <v>24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148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139</v>
      </c>
    </row>
    <row r="164" spans="2:65" s="13" customFormat="1">
      <c r="B164" s="226"/>
      <c r="D164" s="187" t="s">
        <v>148</v>
      </c>
      <c r="E164" s="227" t="s">
        <v>5</v>
      </c>
      <c r="F164" s="228" t="s">
        <v>964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148</v>
      </c>
      <c r="AU164" s="234" t="s">
        <v>88</v>
      </c>
      <c r="AV164" s="13" t="s">
        <v>146</v>
      </c>
      <c r="AW164" s="13" t="s">
        <v>43</v>
      </c>
      <c r="AX164" s="13" t="s">
        <v>24</v>
      </c>
      <c r="AY164" s="234" t="s">
        <v>139</v>
      </c>
    </row>
    <row r="165" spans="2:65" s="1" customFormat="1" ht="16.5" customHeight="1">
      <c r="B165" s="173"/>
      <c r="C165" s="174" t="s">
        <v>214</v>
      </c>
      <c r="D165" s="174" t="s">
        <v>141</v>
      </c>
      <c r="E165" s="175" t="s">
        <v>1026</v>
      </c>
      <c r="F165" s="176" t="s">
        <v>1027</v>
      </c>
      <c r="G165" s="177" t="s">
        <v>702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146</v>
      </c>
      <c r="AT165" s="23" t="s">
        <v>141</v>
      </c>
      <c r="AU165" s="23" t="s">
        <v>88</v>
      </c>
      <c r="AY165" s="23" t="s">
        <v>139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146</v>
      </c>
      <c r="BM165" s="23" t="s">
        <v>307</v>
      </c>
    </row>
    <row r="166" spans="2:65" s="12" customFormat="1" ht="27">
      <c r="B166" s="218"/>
      <c r="D166" s="206" t="s">
        <v>148</v>
      </c>
      <c r="E166" s="219" t="s">
        <v>5</v>
      </c>
      <c r="F166" s="220" t="s">
        <v>1028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148</v>
      </c>
      <c r="AU166" s="221" t="s">
        <v>88</v>
      </c>
      <c r="AV166" s="12" t="s">
        <v>24</v>
      </c>
      <c r="AW166" s="12" t="s">
        <v>43</v>
      </c>
      <c r="AX166" s="12" t="s">
        <v>79</v>
      </c>
      <c r="AY166" s="221" t="s">
        <v>139</v>
      </c>
    </row>
    <row r="167" spans="2:65" s="12" customFormat="1">
      <c r="B167" s="218"/>
      <c r="D167" s="206" t="s">
        <v>148</v>
      </c>
      <c r="E167" s="219" t="s">
        <v>5</v>
      </c>
      <c r="F167" s="220" t="s">
        <v>1029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148</v>
      </c>
      <c r="AU167" s="221" t="s">
        <v>88</v>
      </c>
      <c r="AV167" s="12" t="s">
        <v>24</v>
      </c>
      <c r="AW167" s="12" t="s">
        <v>43</v>
      </c>
      <c r="AX167" s="12" t="s">
        <v>79</v>
      </c>
      <c r="AY167" s="221" t="s">
        <v>139</v>
      </c>
    </row>
    <row r="168" spans="2:65" s="12" customFormat="1" ht="27">
      <c r="B168" s="218"/>
      <c r="D168" s="206" t="s">
        <v>148</v>
      </c>
      <c r="E168" s="219" t="s">
        <v>5</v>
      </c>
      <c r="F168" s="220" t="s">
        <v>1030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148</v>
      </c>
      <c r="AU168" s="221" t="s">
        <v>88</v>
      </c>
      <c r="AV168" s="12" t="s">
        <v>24</v>
      </c>
      <c r="AW168" s="12" t="s">
        <v>43</v>
      </c>
      <c r="AX168" s="12" t="s">
        <v>79</v>
      </c>
      <c r="AY168" s="221" t="s">
        <v>139</v>
      </c>
    </row>
    <row r="169" spans="2:65" s="12" customFormat="1">
      <c r="B169" s="218"/>
      <c r="D169" s="206" t="s">
        <v>148</v>
      </c>
      <c r="E169" s="219" t="s">
        <v>5</v>
      </c>
      <c r="F169" s="220" t="s">
        <v>1031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148</v>
      </c>
      <c r="AU169" s="221" t="s">
        <v>88</v>
      </c>
      <c r="AV169" s="12" t="s">
        <v>24</v>
      </c>
      <c r="AW169" s="12" t="s">
        <v>43</v>
      </c>
      <c r="AX169" s="12" t="s">
        <v>79</v>
      </c>
      <c r="AY169" s="221" t="s">
        <v>139</v>
      </c>
    </row>
    <row r="170" spans="2:65" s="11" customFormat="1">
      <c r="B170" s="186"/>
      <c r="D170" s="206" t="s">
        <v>148</v>
      </c>
      <c r="E170" s="195" t="s">
        <v>5</v>
      </c>
      <c r="F170" s="207" t="s">
        <v>24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148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139</v>
      </c>
    </row>
    <row r="171" spans="2:65" s="13" customFormat="1">
      <c r="B171" s="226"/>
      <c r="D171" s="206" t="s">
        <v>148</v>
      </c>
      <c r="E171" s="235" t="s">
        <v>5</v>
      </c>
      <c r="F171" s="236" t="s">
        <v>964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148</v>
      </c>
      <c r="AU171" s="234" t="s">
        <v>88</v>
      </c>
      <c r="AV171" s="13" t="s">
        <v>146</v>
      </c>
      <c r="AW171" s="13" t="s">
        <v>43</v>
      </c>
      <c r="AX171" s="13" t="s">
        <v>24</v>
      </c>
      <c r="AY171" s="234" t="s">
        <v>139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6" t="s">
        <v>1032</v>
      </c>
      <c r="D3" s="366"/>
      <c r="E3" s="366"/>
      <c r="F3" s="366"/>
      <c r="G3" s="366"/>
      <c r="H3" s="366"/>
      <c r="I3" s="366"/>
      <c r="J3" s="366"/>
      <c r="K3" s="246"/>
    </row>
    <row r="4" spans="2:11" ht="25.5" customHeight="1">
      <c r="B4" s="247"/>
      <c r="C4" s="367" t="s">
        <v>1033</v>
      </c>
      <c r="D4" s="367"/>
      <c r="E4" s="367"/>
      <c r="F4" s="367"/>
      <c r="G4" s="367"/>
      <c r="H4" s="367"/>
      <c r="I4" s="367"/>
      <c r="J4" s="367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5" t="s">
        <v>1034</v>
      </c>
      <c r="D6" s="365"/>
      <c r="E6" s="365"/>
      <c r="F6" s="365"/>
      <c r="G6" s="365"/>
      <c r="H6" s="365"/>
      <c r="I6" s="365"/>
      <c r="J6" s="365"/>
      <c r="K6" s="248"/>
    </row>
    <row r="7" spans="2:11" ht="15" customHeight="1">
      <c r="B7" s="251"/>
      <c r="C7" s="365" t="s">
        <v>1035</v>
      </c>
      <c r="D7" s="365"/>
      <c r="E7" s="365"/>
      <c r="F7" s="365"/>
      <c r="G7" s="365"/>
      <c r="H7" s="365"/>
      <c r="I7" s="365"/>
      <c r="J7" s="36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5" t="s">
        <v>1036</v>
      </c>
      <c r="D9" s="365"/>
      <c r="E9" s="365"/>
      <c r="F9" s="365"/>
      <c r="G9" s="365"/>
      <c r="H9" s="365"/>
      <c r="I9" s="365"/>
      <c r="J9" s="365"/>
      <c r="K9" s="248"/>
    </row>
    <row r="10" spans="2:11" ht="15" customHeight="1">
      <c r="B10" s="251"/>
      <c r="C10" s="250"/>
      <c r="D10" s="365" t="s">
        <v>1037</v>
      </c>
      <c r="E10" s="365"/>
      <c r="F10" s="365"/>
      <c r="G10" s="365"/>
      <c r="H10" s="365"/>
      <c r="I10" s="365"/>
      <c r="J10" s="365"/>
      <c r="K10" s="248"/>
    </row>
    <row r="11" spans="2:11" ht="15" customHeight="1">
      <c r="B11" s="251"/>
      <c r="C11" s="252"/>
      <c r="D11" s="365" t="s">
        <v>1038</v>
      </c>
      <c r="E11" s="365"/>
      <c r="F11" s="365"/>
      <c r="G11" s="365"/>
      <c r="H11" s="365"/>
      <c r="I11" s="365"/>
      <c r="J11" s="36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5" t="s">
        <v>1039</v>
      </c>
      <c r="E13" s="365"/>
      <c r="F13" s="365"/>
      <c r="G13" s="365"/>
      <c r="H13" s="365"/>
      <c r="I13" s="365"/>
      <c r="J13" s="365"/>
      <c r="K13" s="248"/>
    </row>
    <row r="14" spans="2:11" ht="15" customHeight="1">
      <c r="B14" s="251"/>
      <c r="C14" s="252"/>
      <c r="D14" s="365" t="s">
        <v>1040</v>
      </c>
      <c r="E14" s="365"/>
      <c r="F14" s="365"/>
      <c r="G14" s="365"/>
      <c r="H14" s="365"/>
      <c r="I14" s="365"/>
      <c r="J14" s="365"/>
      <c r="K14" s="248"/>
    </row>
    <row r="15" spans="2:11" ht="15" customHeight="1">
      <c r="B15" s="251"/>
      <c r="C15" s="252"/>
      <c r="D15" s="365" t="s">
        <v>1041</v>
      </c>
      <c r="E15" s="365"/>
      <c r="F15" s="365"/>
      <c r="G15" s="365"/>
      <c r="H15" s="365"/>
      <c r="I15" s="365"/>
      <c r="J15" s="365"/>
      <c r="K15" s="248"/>
    </row>
    <row r="16" spans="2:11" ht="15" customHeight="1">
      <c r="B16" s="251"/>
      <c r="C16" s="252"/>
      <c r="D16" s="252"/>
      <c r="E16" s="253" t="s">
        <v>86</v>
      </c>
      <c r="F16" s="365" t="s">
        <v>1042</v>
      </c>
      <c r="G16" s="365"/>
      <c r="H16" s="365"/>
      <c r="I16" s="365"/>
      <c r="J16" s="365"/>
      <c r="K16" s="248"/>
    </row>
    <row r="17" spans="2:11" ht="15" customHeight="1">
      <c r="B17" s="251"/>
      <c r="C17" s="252"/>
      <c r="D17" s="252"/>
      <c r="E17" s="253" t="s">
        <v>1043</v>
      </c>
      <c r="F17" s="365" t="s">
        <v>1044</v>
      </c>
      <c r="G17" s="365"/>
      <c r="H17" s="365"/>
      <c r="I17" s="365"/>
      <c r="J17" s="365"/>
      <c r="K17" s="248"/>
    </row>
    <row r="18" spans="2:11" ht="15" customHeight="1">
      <c r="B18" s="251"/>
      <c r="C18" s="252"/>
      <c r="D18" s="252"/>
      <c r="E18" s="253" t="s">
        <v>1045</v>
      </c>
      <c r="F18" s="365" t="s">
        <v>1046</v>
      </c>
      <c r="G18" s="365"/>
      <c r="H18" s="365"/>
      <c r="I18" s="365"/>
      <c r="J18" s="365"/>
      <c r="K18" s="248"/>
    </row>
    <row r="19" spans="2:11" ht="15" customHeight="1">
      <c r="B19" s="251"/>
      <c r="C19" s="252"/>
      <c r="D19" s="252"/>
      <c r="E19" s="253" t="s">
        <v>1047</v>
      </c>
      <c r="F19" s="365" t="s">
        <v>1048</v>
      </c>
      <c r="G19" s="365"/>
      <c r="H19" s="365"/>
      <c r="I19" s="365"/>
      <c r="J19" s="365"/>
      <c r="K19" s="248"/>
    </row>
    <row r="20" spans="2:11" ht="15" customHeight="1">
      <c r="B20" s="251"/>
      <c r="C20" s="252"/>
      <c r="D20" s="252"/>
      <c r="E20" s="253" t="s">
        <v>958</v>
      </c>
      <c r="F20" s="365" t="s">
        <v>959</v>
      </c>
      <c r="G20" s="365"/>
      <c r="H20" s="365"/>
      <c r="I20" s="365"/>
      <c r="J20" s="365"/>
      <c r="K20" s="248"/>
    </row>
    <row r="21" spans="2:11" ht="15" customHeight="1">
      <c r="B21" s="251"/>
      <c r="C21" s="252"/>
      <c r="D21" s="252"/>
      <c r="E21" s="253" t="s">
        <v>1049</v>
      </c>
      <c r="F21" s="365" t="s">
        <v>1050</v>
      </c>
      <c r="G21" s="365"/>
      <c r="H21" s="365"/>
      <c r="I21" s="365"/>
      <c r="J21" s="36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5" t="s">
        <v>1051</v>
      </c>
      <c r="D23" s="365"/>
      <c r="E23" s="365"/>
      <c r="F23" s="365"/>
      <c r="G23" s="365"/>
      <c r="H23" s="365"/>
      <c r="I23" s="365"/>
      <c r="J23" s="365"/>
      <c r="K23" s="248"/>
    </row>
    <row r="24" spans="2:11" ht="15" customHeight="1">
      <c r="B24" s="251"/>
      <c r="C24" s="365" t="s">
        <v>1052</v>
      </c>
      <c r="D24" s="365"/>
      <c r="E24" s="365"/>
      <c r="F24" s="365"/>
      <c r="G24" s="365"/>
      <c r="H24" s="365"/>
      <c r="I24" s="365"/>
      <c r="J24" s="365"/>
      <c r="K24" s="248"/>
    </row>
    <row r="25" spans="2:11" ht="15" customHeight="1">
      <c r="B25" s="251"/>
      <c r="C25" s="250"/>
      <c r="D25" s="365" t="s">
        <v>1053</v>
      </c>
      <c r="E25" s="365"/>
      <c r="F25" s="365"/>
      <c r="G25" s="365"/>
      <c r="H25" s="365"/>
      <c r="I25" s="365"/>
      <c r="J25" s="365"/>
      <c r="K25" s="248"/>
    </row>
    <row r="26" spans="2:11" ht="15" customHeight="1">
      <c r="B26" s="251"/>
      <c r="C26" s="252"/>
      <c r="D26" s="365" t="s">
        <v>1054</v>
      </c>
      <c r="E26" s="365"/>
      <c r="F26" s="365"/>
      <c r="G26" s="365"/>
      <c r="H26" s="365"/>
      <c r="I26" s="365"/>
      <c r="J26" s="36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5" t="s">
        <v>1055</v>
      </c>
      <c r="E28" s="365"/>
      <c r="F28" s="365"/>
      <c r="G28" s="365"/>
      <c r="H28" s="365"/>
      <c r="I28" s="365"/>
      <c r="J28" s="365"/>
      <c r="K28" s="248"/>
    </row>
    <row r="29" spans="2:11" ht="15" customHeight="1">
      <c r="B29" s="251"/>
      <c r="C29" s="252"/>
      <c r="D29" s="365" t="s">
        <v>1056</v>
      </c>
      <c r="E29" s="365"/>
      <c r="F29" s="365"/>
      <c r="G29" s="365"/>
      <c r="H29" s="365"/>
      <c r="I29" s="365"/>
      <c r="J29" s="36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5" t="s">
        <v>1057</v>
      </c>
      <c r="E31" s="365"/>
      <c r="F31" s="365"/>
      <c r="G31" s="365"/>
      <c r="H31" s="365"/>
      <c r="I31" s="365"/>
      <c r="J31" s="365"/>
      <c r="K31" s="248"/>
    </row>
    <row r="32" spans="2:11" ht="15" customHeight="1">
      <c r="B32" s="251"/>
      <c r="C32" s="252"/>
      <c r="D32" s="365" t="s">
        <v>1058</v>
      </c>
      <c r="E32" s="365"/>
      <c r="F32" s="365"/>
      <c r="G32" s="365"/>
      <c r="H32" s="365"/>
      <c r="I32" s="365"/>
      <c r="J32" s="365"/>
      <c r="K32" s="248"/>
    </row>
    <row r="33" spans="2:11" ht="15" customHeight="1">
      <c r="B33" s="251"/>
      <c r="C33" s="252"/>
      <c r="D33" s="365" t="s">
        <v>1059</v>
      </c>
      <c r="E33" s="365"/>
      <c r="F33" s="365"/>
      <c r="G33" s="365"/>
      <c r="H33" s="365"/>
      <c r="I33" s="365"/>
      <c r="J33" s="365"/>
      <c r="K33" s="248"/>
    </row>
    <row r="34" spans="2:11" ht="15" customHeight="1">
      <c r="B34" s="251"/>
      <c r="C34" s="252"/>
      <c r="D34" s="250"/>
      <c r="E34" s="254" t="s">
        <v>124</v>
      </c>
      <c r="F34" s="250"/>
      <c r="G34" s="365" t="s">
        <v>1060</v>
      </c>
      <c r="H34" s="365"/>
      <c r="I34" s="365"/>
      <c r="J34" s="365"/>
      <c r="K34" s="248"/>
    </row>
    <row r="35" spans="2:11" ht="30.75" customHeight="1">
      <c r="B35" s="251"/>
      <c r="C35" s="252"/>
      <c r="D35" s="250"/>
      <c r="E35" s="254" t="s">
        <v>1061</v>
      </c>
      <c r="F35" s="250"/>
      <c r="G35" s="365" t="s">
        <v>1062</v>
      </c>
      <c r="H35" s="365"/>
      <c r="I35" s="365"/>
      <c r="J35" s="365"/>
      <c r="K35" s="248"/>
    </row>
    <row r="36" spans="2:11" ht="15" customHeight="1">
      <c r="B36" s="251"/>
      <c r="C36" s="252"/>
      <c r="D36" s="250"/>
      <c r="E36" s="254" t="s">
        <v>60</v>
      </c>
      <c r="F36" s="250"/>
      <c r="G36" s="365" t="s">
        <v>1063</v>
      </c>
      <c r="H36" s="365"/>
      <c r="I36" s="365"/>
      <c r="J36" s="365"/>
      <c r="K36" s="248"/>
    </row>
    <row r="37" spans="2:11" ht="15" customHeight="1">
      <c r="B37" s="251"/>
      <c r="C37" s="252"/>
      <c r="D37" s="250"/>
      <c r="E37" s="254" t="s">
        <v>125</v>
      </c>
      <c r="F37" s="250"/>
      <c r="G37" s="365" t="s">
        <v>1064</v>
      </c>
      <c r="H37" s="365"/>
      <c r="I37" s="365"/>
      <c r="J37" s="365"/>
      <c r="K37" s="248"/>
    </row>
    <row r="38" spans="2:11" ht="15" customHeight="1">
      <c r="B38" s="251"/>
      <c r="C38" s="252"/>
      <c r="D38" s="250"/>
      <c r="E38" s="254" t="s">
        <v>126</v>
      </c>
      <c r="F38" s="250"/>
      <c r="G38" s="365" t="s">
        <v>1065</v>
      </c>
      <c r="H38" s="365"/>
      <c r="I38" s="365"/>
      <c r="J38" s="365"/>
      <c r="K38" s="248"/>
    </row>
    <row r="39" spans="2:11" ht="15" customHeight="1">
      <c r="B39" s="251"/>
      <c r="C39" s="252"/>
      <c r="D39" s="250"/>
      <c r="E39" s="254" t="s">
        <v>127</v>
      </c>
      <c r="F39" s="250"/>
      <c r="G39" s="365" t="s">
        <v>1066</v>
      </c>
      <c r="H39" s="365"/>
      <c r="I39" s="365"/>
      <c r="J39" s="365"/>
      <c r="K39" s="248"/>
    </row>
    <row r="40" spans="2:11" ht="15" customHeight="1">
      <c r="B40" s="251"/>
      <c r="C40" s="252"/>
      <c r="D40" s="250"/>
      <c r="E40" s="254" t="s">
        <v>1067</v>
      </c>
      <c r="F40" s="250"/>
      <c r="G40" s="365" t="s">
        <v>1068</v>
      </c>
      <c r="H40" s="365"/>
      <c r="I40" s="365"/>
      <c r="J40" s="365"/>
      <c r="K40" s="248"/>
    </row>
    <row r="41" spans="2:11" ht="15" customHeight="1">
      <c r="B41" s="251"/>
      <c r="C41" s="252"/>
      <c r="D41" s="250"/>
      <c r="E41" s="254"/>
      <c r="F41" s="250"/>
      <c r="G41" s="365" t="s">
        <v>1069</v>
      </c>
      <c r="H41" s="365"/>
      <c r="I41" s="365"/>
      <c r="J41" s="365"/>
      <c r="K41" s="248"/>
    </row>
    <row r="42" spans="2:11" ht="15" customHeight="1">
      <c r="B42" s="251"/>
      <c r="C42" s="252"/>
      <c r="D42" s="250"/>
      <c r="E42" s="254" t="s">
        <v>1070</v>
      </c>
      <c r="F42" s="250"/>
      <c r="G42" s="365" t="s">
        <v>1071</v>
      </c>
      <c r="H42" s="365"/>
      <c r="I42" s="365"/>
      <c r="J42" s="365"/>
      <c r="K42" s="248"/>
    </row>
    <row r="43" spans="2:11" ht="15" customHeight="1">
      <c r="B43" s="251"/>
      <c r="C43" s="252"/>
      <c r="D43" s="250"/>
      <c r="E43" s="254" t="s">
        <v>129</v>
      </c>
      <c r="F43" s="250"/>
      <c r="G43" s="365" t="s">
        <v>1072</v>
      </c>
      <c r="H43" s="365"/>
      <c r="I43" s="365"/>
      <c r="J43" s="36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5" t="s">
        <v>1073</v>
      </c>
      <c r="E45" s="365"/>
      <c r="F45" s="365"/>
      <c r="G45" s="365"/>
      <c r="H45" s="365"/>
      <c r="I45" s="365"/>
      <c r="J45" s="365"/>
      <c r="K45" s="248"/>
    </row>
    <row r="46" spans="2:11" ht="15" customHeight="1">
      <c r="B46" s="251"/>
      <c r="C46" s="252"/>
      <c r="D46" s="252"/>
      <c r="E46" s="365" t="s">
        <v>1074</v>
      </c>
      <c r="F46" s="365"/>
      <c r="G46" s="365"/>
      <c r="H46" s="365"/>
      <c r="I46" s="365"/>
      <c r="J46" s="365"/>
      <c r="K46" s="248"/>
    </row>
    <row r="47" spans="2:11" ht="15" customHeight="1">
      <c r="B47" s="251"/>
      <c r="C47" s="252"/>
      <c r="D47" s="252"/>
      <c r="E47" s="365" t="s">
        <v>1075</v>
      </c>
      <c r="F47" s="365"/>
      <c r="G47" s="365"/>
      <c r="H47" s="365"/>
      <c r="I47" s="365"/>
      <c r="J47" s="365"/>
      <c r="K47" s="248"/>
    </row>
    <row r="48" spans="2:11" ht="15" customHeight="1">
      <c r="B48" s="251"/>
      <c r="C48" s="252"/>
      <c r="D48" s="252"/>
      <c r="E48" s="365" t="s">
        <v>1076</v>
      </c>
      <c r="F48" s="365"/>
      <c r="G48" s="365"/>
      <c r="H48" s="365"/>
      <c r="I48" s="365"/>
      <c r="J48" s="365"/>
      <c r="K48" s="248"/>
    </row>
    <row r="49" spans="2:11" ht="15" customHeight="1">
      <c r="B49" s="251"/>
      <c r="C49" s="252"/>
      <c r="D49" s="365" t="s">
        <v>1077</v>
      </c>
      <c r="E49" s="365"/>
      <c r="F49" s="365"/>
      <c r="G49" s="365"/>
      <c r="H49" s="365"/>
      <c r="I49" s="365"/>
      <c r="J49" s="365"/>
      <c r="K49" s="248"/>
    </row>
    <row r="50" spans="2:11" ht="25.5" customHeight="1">
      <c r="B50" s="247"/>
      <c r="C50" s="367" t="s">
        <v>1078</v>
      </c>
      <c r="D50" s="367"/>
      <c r="E50" s="367"/>
      <c r="F50" s="367"/>
      <c r="G50" s="367"/>
      <c r="H50" s="367"/>
      <c r="I50" s="367"/>
      <c r="J50" s="367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5" t="s">
        <v>1079</v>
      </c>
      <c r="D52" s="365"/>
      <c r="E52" s="365"/>
      <c r="F52" s="365"/>
      <c r="G52" s="365"/>
      <c r="H52" s="365"/>
      <c r="I52" s="365"/>
      <c r="J52" s="365"/>
      <c r="K52" s="248"/>
    </row>
    <row r="53" spans="2:11" ht="15" customHeight="1">
      <c r="B53" s="247"/>
      <c r="C53" s="365" t="s">
        <v>1080</v>
      </c>
      <c r="D53" s="365"/>
      <c r="E53" s="365"/>
      <c r="F53" s="365"/>
      <c r="G53" s="365"/>
      <c r="H53" s="365"/>
      <c r="I53" s="365"/>
      <c r="J53" s="36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5" t="s">
        <v>1081</v>
      </c>
      <c r="D55" s="365"/>
      <c r="E55" s="365"/>
      <c r="F55" s="365"/>
      <c r="G55" s="365"/>
      <c r="H55" s="365"/>
      <c r="I55" s="365"/>
      <c r="J55" s="365"/>
      <c r="K55" s="248"/>
    </row>
    <row r="56" spans="2:11" ht="15" customHeight="1">
      <c r="B56" s="247"/>
      <c r="C56" s="252"/>
      <c r="D56" s="365" t="s">
        <v>1082</v>
      </c>
      <c r="E56" s="365"/>
      <c r="F56" s="365"/>
      <c r="G56" s="365"/>
      <c r="H56" s="365"/>
      <c r="I56" s="365"/>
      <c r="J56" s="365"/>
      <c r="K56" s="248"/>
    </row>
    <row r="57" spans="2:11" ht="15" customHeight="1">
      <c r="B57" s="247"/>
      <c r="C57" s="252"/>
      <c r="D57" s="365" t="s">
        <v>1083</v>
      </c>
      <c r="E57" s="365"/>
      <c r="F57" s="365"/>
      <c r="G57" s="365"/>
      <c r="H57" s="365"/>
      <c r="I57" s="365"/>
      <c r="J57" s="365"/>
      <c r="K57" s="248"/>
    </row>
    <row r="58" spans="2:11" ht="15" customHeight="1">
      <c r="B58" s="247"/>
      <c r="C58" s="252"/>
      <c r="D58" s="365" t="s">
        <v>1084</v>
      </c>
      <c r="E58" s="365"/>
      <c r="F58" s="365"/>
      <c r="G58" s="365"/>
      <c r="H58" s="365"/>
      <c r="I58" s="365"/>
      <c r="J58" s="365"/>
      <c r="K58" s="248"/>
    </row>
    <row r="59" spans="2:11" ht="15" customHeight="1">
      <c r="B59" s="247"/>
      <c r="C59" s="252"/>
      <c r="D59" s="365" t="s">
        <v>1085</v>
      </c>
      <c r="E59" s="365"/>
      <c r="F59" s="365"/>
      <c r="G59" s="365"/>
      <c r="H59" s="365"/>
      <c r="I59" s="365"/>
      <c r="J59" s="365"/>
      <c r="K59" s="248"/>
    </row>
    <row r="60" spans="2:11" ht="15" customHeight="1">
      <c r="B60" s="247"/>
      <c r="C60" s="252"/>
      <c r="D60" s="369" t="s">
        <v>1086</v>
      </c>
      <c r="E60" s="369"/>
      <c r="F60" s="369"/>
      <c r="G60" s="369"/>
      <c r="H60" s="369"/>
      <c r="I60" s="369"/>
      <c r="J60" s="369"/>
      <c r="K60" s="248"/>
    </row>
    <row r="61" spans="2:11" ht="15" customHeight="1">
      <c r="B61" s="247"/>
      <c r="C61" s="252"/>
      <c r="D61" s="365" t="s">
        <v>1087</v>
      </c>
      <c r="E61" s="365"/>
      <c r="F61" s="365"/>
      <c r="G61" s="365"/>
      <c r="H61" s="365"/>
      <c r="I61" s="365"/>
      <c r="J61" s="36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5" t="s">
        <v>1088</v>
      </c>
      <c r="E63" s="365"/>
      <c r="F63" s="365"/>
      <c r="G63" s="365"/>
      <c r="H63" s="365"/>
      <c r="I63" s="365"/>
      <c r="J63" s="365"/>
      <c r="K63" s="248"/>
    </row>
    <row r="64" spans="2:11" ht="15" customHeight="1">
      <c r="B64" s="247"/>
      <c r="C64" s="252"/>
      <c r="D64" s="369" t="s">
        <v>1089</v>
      </c>
      <c r="E64" s="369"/>
      <c r="F64" s="369"/>
      <c r="G64" s="369"/>
      <c r="H64" s="369"/>
      <c r="I64" s="369"/>
      <c r="J64" s="369"/>
      <c r="K64" s="248"/>
    </row>
    <row r="65" spans="2:11" ht="15" customHeight="1">
      <c r="B65" s="247"/>
      <c r="C65" s="252"/>
      <c r="D65" s="365" t="s">
        <v>1090</v>
      </c>
      <c r="E65" s="365"/>
      <c r="F65" s="365"/>
      <c r="G65" s="365"/>
      <c r="H65" s="365"/>
      <c r="I65" s="365"/>
      <c r="J65" s="365"/>
      <c r="K65" s="248"/>
    </row>
    <row r="66" spans="2:11" ht="15" customHeight="1">
      <c r="B66" s="247"/>
      <c r="C66" s="252"/>
      <c r="D66" s="365" t="s">
        <v>1091</v>
      </c>
      <c r="E66" s="365"/>
      <c r="F66" s="365"/>
      <c r="G66" s="365"/>
      <c r="H66" s="365"/>
      <c r="I66" s="365"/>
      <c r="J66" s="365"/>
      <c r="K66" s="248"/>
    </row>
    <row r="67" spans="2:11" ht="15" customHeight="1">
      <c r="B67" s="247"/>
      <c r="C67" s="252"/>
      <c r="D67" s="365" t="s">
        <v>1092</v>
      </c>
      <c r="E67" s="365"/>
      <c r="F67" s="365"/>
      <c r="G67" s="365"/>
      <c r="H67" s="365"/>
      <c r="I67" s="365"/>
      <c r="J67" s="365"/>
      <c r="K67" s="248"/>
    </row>
    <row r="68" spans="2:11" ht="15" customHeight="1">
      <c r="B68" s="247"/>
      <c r="C68" s="252"/>
      <c r="D68" s="365" t="s">
        <v>1093</v>
      </c>
      <c r="E68" s="365"/>
      <c r="F68" s="365"/>
      <c r="G68" s="365"/>
      <c r="H68" s="365"/>
      <c r="I68" s="365"/>
      <c r="J68" s="36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0" t="s">
        <v>108</v>
      </c>
      <c r="D73" s="370"/>
      <c r="E73" s="370"/>
      <c r="F73" s="370"/>
      <c r="G73" s="370"/>
      <c r="H73" s="370"/>
      <c r="I73" s="370"/>
      <c r="J73" s="370"/>
      <c r="K73" s="265"/>
    </row>
    <row r="74" spans="2:11" ht="17.25" customHeight="1">
      <c r="B74" s="264"/>
      <c r="C74" s="266" t="s">
        <v>1094</v>
      </c>
      <c r="D74" s="266"/>
      <c r="E74" s="266"/>
      <c r="F74" s="266" t="s">
        <v>1095</v>
      </c>
      <c r="G74" s="267"/>
      <c r="H74" s="266" t="s">
        <v>125</v>
      </c>
      <c r="I74" s="266" t="s">
        <v>64</v>
      </c>
      <c r="J74" s="266" t="s">
        <v>1096</v>
      </c>
      <c r="K74" s="265"/>
    </row>
    <row r="75" spans="2:11" ht="17.25" customHeight="1">
      <c r="B75" s="264"/>
      <c r="C75" s="268" t="s">
        <v>1097</v>
      </c>
      <c r="D75" s="268"/>
      <c r="E75" s="268"/>
      <c r="F75" s="269" t="s">
        <v>1098</v>
      </c>
      <c r="G75" s="270"/>
      <c r="H75" s="268"/>
      <c r="I75" s="268"/>
      <c r="J75" s="268" t="s">
        <v>1099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60</v>
      </c>
      <c r="D77" s="271"/>
      <c r="E77" s="271"/>
      <c r="F77" s="273" t="s">
        <v>1100</v>
      </c>
      <c r="G77" s="272"/>
      <c r="H77" s="254" t="s">
        <v>1101</v>
      </c>
      <c r="I77" s="254" t="s">
        <v>1102</v>
      </c>
      <c r="J77" s="254">
        <v>20</v>
      </c>
      <c r="K77" s="265"/>
    </row>
    <row r="78" spans="2:11" ht="15" customHeight="1">
      <c r="B78" s="264"/>
      <c r="C78" s="254" t="s">
        <v>1103</v>
      </c>
      <c r="D78" s="254"/>
      <c r="E78" s="254"/>
      <c r="F78" s="273" t="s">
        <v>1100</v>
      </c>
      <c r="G78" s="272"/>
      <c r="H78" s="254" t="s">
        <v>1104</v>
      </c>
      <c r="I78" s="254" t="s">
        <v>1102</v>
      </c>
      <c r="J78" s="254">
        <v>120</v>
      </c>
      <c r="K78" s="265"/>
    </row>
    <row r="79" spans="2:11" ht="15" customHeight="1">
      <c r="B79" s="274"/>
      <c r="C79" s="254" t="s">
        <v>1105</v>
      </c>
      <c r="D79" s="254"/>
      <c r="E79" s="254"/>
      <c r="F79" s="273" t="s">
        <v>1106</v>
      </c>
      <c r="G79" s="272"/>
      <c r="H79" s="254" t="s">
        <v>1107</v>
      </c>
      <c r="I79" s="254" t="s">
        <v>1102</v>
      </c>
      <c r="J79" s="254">
        <v>50</v>
      </c>
      <c r="K79" s="265"/>
    </row>
    <row r="80" spans="2:11" ht="15" customHeight="1">
      <c r="B80" s="274"/>
      <c r="C80" s="254" t="s">
        <v>1108</v>
      </c>
      <c r="D80" s="254"/>
      <c r="E80" s="254"/>
      <c r="F80" s="273" t="s">
        <v>1100</v>
      </c>
      <c r="G80" s="272"/>
      <c r="H80" s="254" t="s">
        <v>1109</v>
      </c>
      <c r="I80" s="254" t="s">
        <v>1110</v>
      </c>
      <c r="J80" s="254"/>
      <c r="K80" s="265"/>
    </row>
    <row r="81" spans="2:11" ht="15" customHeight="1">
      <c r="B81" s="274"/>
      <c r="C81" s="275" t="s">
        <v>1111</v>
      </c>
      <c r="D81" s="275"/>
      <c r="E81" s="275"/>
      <c r="F81" s="276" t="s">
        <v>1106</v>
      </c>
      <c r="G81" s="275"/>
      <c r="H81" s="275" t="s">
        <v>1112</v>
      </c>
      <c r="I81" s="275" t="s">
        <v>1102</v>
      </c>
      <c r="J81" s="275">
        <v>15</v>
      </c>
      <c r="K81" s="265"/>
    </row>
    <row r="82" spans="2:11" ht="15" customHeight="1">
      <c r="B82" s="274"/>
      <c r="C82" s="275" t="s">
        <v>1113</v>
      </c>
      <c r="D82" s="275"/>
      <c r="E82" s="275"/>
      <c r="F82" s="276" t="s">
        <v>1106</v>
      </c>
      <c r="G82" s="275"/>
      <c r="H82" s="275" t="s">
        <v>1114</v>
      </c>
      <c r="I82" s="275" t="s">
        <v>1102</v>
      </c>
      <c r="J82" s="275">
        <v>15</v>
      </c>
      <c r="K82" s="265"/>
    </row>
    <row r="83" spans="2:11" ht="15" customHeight="1">
      <c r="B83" s="274"/>
      <c r="C83" s="275" t="s">
        <v>1115</v>
      </c>
      <c r="D83" s="275"/>
      <c r="E83" s="275"/>
      <c r="F83" s="276" t="s">
        <v>1106</v>
      </c>
      <c r="G83" s="275"/>
      <c r="H83" s="275" t="s">
        <v>1116</v>
      </c>
      <c r="I83" s="275" t="s">
        <v>1102</v>
      </c>
      <c r="J83" s="275">
        <v>20</v>
      </c>
      <c r="K83" s="265"/>
    </row>
    <row r="84" spans="2:11" ht="15" customHeight="1">
      <c r="B84" s="274"/>
      <c r="C84" s="275" t="s">
        <v>1117</v>
      </c>
      <c r="D84" s="275"/>
      <c r="E84" s="275"/>
      <c r="F84" s="276" t="s">
        <v>1106</v>
      </c>
      <c r="G84" s="275"/>
      <c r="H84" s="275" t="s">
        <v>1118</v>
      </c>
      <c r="I84" s="275" t="s">
        <v>1102</v>
      </c>
      <c r="J84" s="275">
        <v>20</v>
      </c>
      <c r="K84" s="265"/>
    </row>
    <row r="85" spans="2:11" ht="15" customHeight="1">
      <c r="B85" s="274"/>
      <c r="C85" s="254" t="s">
        <v>1119</v>
      </c>
      <c r="D85" s="254"/>
      <c r="E85" s="254"/>
      <c r="F85" s="273" t="s">
        <v>1106</v>
      </c>
      <c r="G85" s="272"/>
      <c r="H85" s="254" t="s">
        <v>1120</v>
      </c>
      <c r="I85" s="254" t="s">
        <v>1102</v>
      </c>
      <c r="J85" s="254">
        <v>50</v>
      </c>
      <c r="K85" s="265"/>
    </row>
    <row r="86" spans="2:11" ht="15" customHeight="1">
      <c r="B86" s="274"/>
      <c r="C86" s="254" t="s">
        <v>1121</v>
      </c>
      <c r="D86" s="254"/>
      <c r="E86" s="254"/>
      <c r="F86" s="273" t="s">
        <v>1106</v>
      </c>
      <c r="G86" s="272"/>
      <c r="H86" s="254" t="s">
        <v>1122</v>
      </c>
      <c r="I86" s="254" t="s">
        <v>1102</v>
      </c>
      <c r="J86" s="254">
        <v>20</v>
      </c>
      <c r="K86" s="265"/>
    </row>
    <row r="87" spans="2:11" ht="15" customHeight="1">
      <c r="B87" s="274"/>
      <c r="C87" s="254" t="s">
        <v>1123</v>
      </c>
      <c r="D87" s="254"/>
      <c r="E87" s="254"/>
      <c r="F87" s="273" t="s">
        <v>1106</v>
      </c>
      <c r="G87" s="272"/>
      <c r="H87" s="254" t="s">
        <v>1124</v>
      </c>
      <c r="I87" s="254" t="s">
        <v>1102</v>
      </c>
      <c r="J87" s="254">
        <v>20</v>
      </c>
      <c r="K87" s="265"/>
    </row>
    <row r="88" spans="2:11" ht="15" customHeight="1">
      <c r="B88" s="274"/>
      <c r="C88" s="254" t="s">
        <v>1125</v>
      </c>
      <c r="D88" s="254"/>
      <c r="E88" s="254"/>
      <c r="F88" s="273" t="s">
        <v>1106</v>
      </c>
      <c r="G88" s="272"/>
      <c r="H88" s="254" t="s">
        <v>1126</v>
      </c>
      <c r="I88" s="254" t="s">
        <v>1102</v>
      </c>
      <c r="J88" s="254">
        <v>50</v>
      </c>
      <c r="K88" s="265"/>
    </row>
    <row r="89" spans="2:11" ht="15" customHeight="1">
      <c r="B89" s="274"/>
      <c r="C89" s="254" t="s">
        <v>1127</v>
      </c>
      <c r="D89" s="254"/>
      <c r="E89" s="254"/>
      <c r="F89" s="273" t="s">
        <v>1106</v>
      </c>
      <c r="G89" s="272"/>
      <c r="H89" s="254" t="s">
        <v>1127</v>
      </c>
      <c r="I89" s="254" t="s">
        <v>1102</v>
      </c>
      <c r="J89" s="254">
        <v>50</v>
      </c>
      <c r="K89" s="265"/>
    </row>
    <row r="90" spans="2:11" ht="15" customHeight="1">
      <c r="B90" s="274"/>
      <c r="C90" s="254" t="s">
        <v>130</v>
      </c>
      <c r="D90" s="254"/>
      <c r="E90" s="254"/>
      <c r="F90" s="273" t="s">
        <v>1106</v>
      </c>
      <c r="G90" s="272"/>
      <c r="H90" s="254" t="s">
        <v>1128</v>
      </c>
      <c r="I90" s="254" t="s">
        <v>1102</v>
      </c>
      <c r="J90" s="254">
        <v>255</v>
      </c>
      <c r="K90" s="265"/>
    </row>
    <row r="91" spans="2:11" ht="15" customHeight="1">
      <c r="B91" s="274"/>
      <c r="C91" s="254" t="s">
        <v>1129</v>
      </c>
      <c r="D91" s="254"/>
      <c r="E91" s="254"/>
      <c r="F91" s="273" t="s">
        <v>1100</v>
      </c>
      <c r="G91" s="272"/>
      <c r="H91" s="254" t="s">
        <v>1130</v>
      </c>
      <c r="I91" s="254" t="s">
        <v>1131</v>
      </c>
      <c r="J91" s="254"/>
      <c r="K91" s="265"/>
    </row>
    <row r="92" spans="2:11" ht="15" customHeight="1">
      <c r="B92" s="274"/>
      <c r="C92" s="254" t="s">
        <v>1132</v>
      </c>
      <c r="D92" s="254"/>
      <c r="E92" s="254"/>
      <c r="F92" s="273" t="s">
        <v>1100</v>
      </c>
      <c r="G92" s="272"/>
      <c r="H92" s="254" t="s">
        <v>1133</v>
      </c>
      <c r="I92" s="254" t="s">
        <v>1134</v>
      </c>
      <c r="J92" s="254"/>
      <c r="K92" s="265"/>
    </row>
    <row r="93" spans="2:11" ht="15" customHeight="1">
      <c r="B93" s="274"/>
      <c r="C93" s="254" t="s">
        <v>1135</v>
      </c>
      <c r="D93" s="254"/>
      <c r="E93" s="254"/>
      <c r="F93" s="273" t="s">
        <v>1100</v>
      </c>
      <c r="G93" s="272"/>
      <c r="H93" s="254" t="s">
        <v>1135</v>
      </c>
      <c r="I93" s="254" t="s">
        <v>1134</v>
      </c>
      <c r="J93" s="254"/>
      <c r="K93" s="265"/>
    </row>
    <row r="94" spans="2:11" ht="15" customHeight="1">
      <c r="B94" s="274"/>
      <c r="C94" s="254" t="s">
        <v>45</v>
      </c>
      <c r="D94" s="254"/>
      <c r="E94" s="254"/>
      <c r="F94" s="273" t="s">
        <v>1100</v>
      </c>
      <c r="G94" s="272"/>
      <c r="H94" s="254" t="s">
        <v>1136</v>
      </c>
      <c r="I94" s="254" t="s">
        <v>1134</v>
      </c>
      <c r="J94" s="254"/>
      <c r="K94" s="265"/>
    </row>
    <row r="95" spans="2:11" ht="15" customHeight="1">
      <c r="B95" s="274"/>
      <c r="C95" s="254" t="s">
        <v>55</v>
      </c>
      <c r="D95" s="254"/>
      <c r="E95" s="254"/>
      <c r="F95" s="273" t="s">
        <v>1100</v>
      </c>
      <c r="G95" s="272"/>
      <c r="H95" s="254" t="s">
        <v>1137</v>
      </c>
      <c r="I95" s="254" t="s">
        <v>1134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0" t="s">
        <v>1138</v>
      </c>
      <c r="D100" s="370"/>
      <c r="E100" s="370"/>
      <c r="F100" s="370"/>
      <c r="G100" s="370"/>
      <c r="H100" s="370"/>
      <c r="I100" s="370"/>
      <c r="J100" s="370"/>
      <c r="K100" s="265"/>
    </row>
    <row r="101" spans="2:11" ht="17.25" customHeight="1">
      <c r="B101" s="264"/>
      <c r="C101" s="266" t="s">
        <v>1094</v>
      </c>
      <c r="D101" s="266"/>
      <c r="E101" s="266"/>
      <c r="F101" s="266" t="s">
        <v>1095</v>
      </c>
      <c r="G101" s="267"/>
      <c r="H101" s="266" t="s">
        <v>125</v>
      </c>
      <c r="I101" s="266" t="s">
        <v>64</v>
      </c>
      <c r="J101" s="266" t="s">
        <v>1096</v>
      </c>
      <c r="K101" s="265"/>
    </row>
    <row r="102" spans="2:11" ht="17.25" customHeight="1">
      <c r="B102" s="264"/>
      <c r="C102" s="268" t="s">
        <v>1097</v>
      </c>
      <c r="D102" s="268"/>
      <c r="E102" s="268"/>
      <c r="F102" s="269" t="s">
        <v>1098</v>
      </c>
      <c r="G102" s="270"/>
      <c r="H102" s="268"/>
      <c r="I102" s="268"/>
      <c r="J102" s="268" t="s">
        <v>1099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60</v>
      </c>
      <c r="D104" s="271"/>
      <c r="E104" s="271"/>
      <c r="F104" s="273" t="s">
        <v>1100</v>
      </c>
      <c r="G104" s="282"/>
      <c r="H104" s="254" t="s">
        <v>1139</v>
      </c>
      <c r="I104" s="254" t="s">
        <v>1102</v>
      </c>
      <c r="J104" s="254">
        <v>20</v>
      </c>
      <c r="K104" s="265"/>
    </row>
    <row r="105" spans="2:11" ht="15" customHeight="1">
      <c r="B105" s="264"/>
      <c r="C105" s="254" t="s">
        <v>1103</v>
      </c>
      <c r="D105" s="254"/>
      <c r="E105" s="254"/>
      <c r="F105" s="273" t="s">
        <v>1100</v>
      </c>
      <c r="G105" s="254"/>
      <c r="H105" s="254" t="s">
        <v>1139</v>
      </c>
      <c r="I105" s="254" t="s">
        <v>1102</v>
      </c>
      <c r="J105" s="254">
        <v>120</v>
      </c>
      <c r="K105" s="265"/>
    </row>
    <row r="106" spans="2:11" ht="15" customHeight="1">
      <c r="B106" s="274"/>
      <c r="C106" s="254" t="s">
        <v>1105</v>
      </c>
      <c r="D106" s="254"/>
      <c r="E106" s="254"/>
      <c r="F106" s="273" t="s">
        <v>1106</v>
      </c>
      <c r="G106" s="254"/>
      <c r="H106" s="254" t="s">
        <v>1139</v>
      </c>
      <c r="I106" s="254" t="s">
        <v>1102</v>
      </c>
      <c r="J106" s="254">
        <v>50</v>
      </c>
      <c r="K106" s="265"/>
    </row>
    <row r="107" spans="2:11" ht="15" customHeight="1">
      <c r="B107" s="274"/>
      <c r="C107" s="254" t="s">
        <v>1108</v>
      </c>
      <c r="D107" s="254"/>
      <c r="E107" s="254"/>
      <c r="F107" s="273" t="s">
        <v>1100</v>
      </c>
      <c r="G107" s="254"/>
      <c r="H107" s="254" t="s">
        <v>1139</v>
      </c>
      <c r="I107" s="254" t="s">
        <v>1110</v>
      </c>
      <c r="J107" s="254"/>
      <c r="K107" s="265"/>
    </row>
    <row r="108" spans="2:11" ht="15" customHeight="1">
      <c r="B108" s="274"/>
      <c r="C108" s="254" t="s">
        <v>1119</v>
      </c>
      <c r="D108" s="254"/>
      <c r="E108" s="254"/>
      <c r="F108" s="273" t="s">
        <v>1106</v>
      </c>
      <c r="G108" s="254"/>
      <c r="H108" s="254" t="s">
        <v>1139</v>
      </c>
      <c r="I108" s="254" t="s">
        <v>1102</v>
      </c>
      <c r="J108" s="254">
        <v>50</v>
      </c>
      <c r="K108" s="265"/>
    </row>
    <row r="109" spans="2:11" ht="15" customHeight="1">
      <c r="B109" s="274"/>
      <c r="C109" s="254" t="s">
        <v>1127</v>
      </c>
      <c r="D109" s="254"/>
      <c r="E109" s="254"/>
      <c r="F109" s="273" t="s">
        <v>1106</v>
      </c>
      <c r="G109" s="254"/>
      <c r="H109" s="254" t="s">
        <v>1139</v>
      </c>
      <c r="I109" s="254" t="s">
        <v>1102</v>
      </c>
      <c r="J109" s="254">
        <v>50</v>
      </c>
      <c r="K109" s="265"/>
    </row>
    <row r="110" spans="2:11" ht="15" customHeight="1">
      <c r="B110" s="274"/>
      <c r="C110" s="254" t="s">
        <v>1125</v>
      </c>
      <c r="D110" s="254"/>
      <c r="E110" s="254"/>
      <c r="F110" s="273" t="s">
        <v>1106</v>
      </c>
      <c r="G110" s="254"/>
      <c r="H110" s="254" t="s">
        <v>1139</v>
      </c>
      <c r="I110" s="254" t="s">
        <v>1102</v>
      </c>
      <c r="J110" s="254">
        <v>50</v>
      </c>
      <c r="K110" s="265"/>
    </row>
    <row r="111" spans="2:11" ht="15" customHeight="1">
      <c r="B111" s="274"/>
      <c r="C111" s="254" t="s">
        <v>60</v>
      </c>
      <c r="D111" s="254"/>
      <c r="E111" s="254"/>
      <c r="F111" s="273" t="s">
        <v>1100</v>
      </c>
      <c r="G111" s="254"/>
      <c r="H111" s="254" t="s">
        <v>1140</v>
      </c>
      <c r="I111" s="254" t="s">
        <v>1102</v>
      </c>
      <c r="J111" s="254">
        <v>20</v>
      </c>
      <c r="K111" s="265"/>
    </row>
    <row r="112" spans="2:11" ht="15" customHeight="1">
      <c r="B112" s="274"/>
      <c r="C112" s="254" t="s">
        <v>1141</v>
      </c>
      <c r="D112" s="254"/>
      <c r="E112" s="254"/>
      <c r="F112" s="273" t="s">
        <v>1100</v>
      </c>
      <c r="G112" s="254"/>
      <c r="H112" s="254" t="s">
        <v>1142</v>
      </c>
      <c r="I112" s="254" t="s">
        <v>1102</v>
      </c>
      <c r="J112" s="254">
        <v>120</v>
      </c>
      <c r="K112" s="265"/>
    </row>
    <row r="113" spans="2:11" ht="15" customHeight="1">
      <c r="B113" s="274"/>
      <c r="C113" s="254" t="s">
        <v>45</v>
      </c>
      <c r="D113" s="254"/>
      <c r="E113" s="254"/>
      <c r="F113" s="273" t="s">
        <v>1100</v>
      </c>
      <c r="G113" s="254"/>
      <c r="H113" s="254" t="s">
        <v>1143</v>
      </c>
      <c r="I113" s="254" t="s">
        <v>1134</v>
      </c>
      <c r="J113" s="254"/>
      <c r="K113" s="265"/>
    </row>
    <row r="114" spans="2:11" ht="15" customHeight="1">
      <c r="B114" s="274"/>
      <c r="C114" s="254" t="s">
        <v>55</v>
      </c>
      <c r="D114" s="254"/>
      <c r="E114" s="254"/>
      <c r="F114" s="273" t="s">
        <v>1100</v>
      </c>
      <c r="G114" s="254"/>
      <c r="H114" s="254" t="s">
        <v>1144</v>
      </c>
      <c r="I114" s="254" t="s">
        <v>1134</v>
      </c>
      <c r="J114" s="254"/>
      <c r="K114" s="265"/>
    </row>
    <row r="115" spans="2:11" ht="15" customHeight="1">
      <c r="B115" s="274"/>
      <c r="C115" s="254" t="s">
        <v>64</v>
      </c>
      <c r="D115" s="254"/>
      <c r="E115" s="254"/>
      <c r="F115" s="273" t="s">
        <v>1100</v>
      </c>
      <c r="G115" s="254"/>
      <c r="H115" s="254" t="s">
        <v>1145</v>
      </c>
      <c r="I115" s="254" t="s">
        <v>1146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6" t="s">
        <v>1147</v>
      </c>
      <c r="D120" s="366"/>
      <c r="E120" s="366"/>
      <c r="F120" s="366"/>
      <c r="G120" s="366"/>
      <c r="H120" s="366"/>
      <c r="I120" s="366"/>
      <c r="J120" s="366"/>
      <c r="K120" s="290"/>
    </row>
    <row r="121" spans="2:11" ht="17.25" customHeight="1">
      <c r="B121" s="291"/>
      <c r="C121" s="266" t="s">
        <v>1094</v>
      </c>
      <c r="D121" s="266"/>
      <c r="E121" s="266"/>
      <c r="F121" s="266" t="s">
        <v>1095</v>
      </c>
      <c r="G121" s="267"/>
      <c r="H121" s="266" t="s">
        <v>125</v>
      </c>
      <c r="I121" s="266" t="s">
        <v>64</v>
      </c>
      <c r="J121" s="266" t="s">
        <v>1096</v>
      </c>
      <c r="K121" s="292"/>
    </row>
    <row r="122" spans="2:11" ht="17.25" customHeight="1">
      <c r="B122" s="291"/>
      <c r="C122" s="268" t="s">
        <v>1097</v>
      </c>
      <c r="D122" s="268"/>
      <c r="E122" s="268"/>
      <c r="F122" s="269" t="s">
        <v>1098</v>
      </c>
      <c r="G122" s="270"/>
      <c r="H122" s="268"/>
      <c r="I122" s="268"/>
      <c r="J122" s="268" t="s">
        <v>1099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1103</v>
      </c>
      <c r="D124" s="271"/>
      <c r="E124" s="271"/>
      <c r="F124" s="273" t="s">
        <v>1100</v>
      </c>
      <c r="G124" s="254"/>
      <c r="H124" s="254" t="s">
        <v>1139</v>
      </c>
      <c r="I124" s="254" t="s">
        <v>1102</v>
      </c>
      <c r="J124" s="254">
        <v>120</v>
      </c>
      <c r="K124" s="295"/>
    </row>
    <row r="125" spans="2:11" ht="15" customHeight="1">
      <c r="B125" s="293"/>
      <c r="C125" s="254" t="s">
        <v>1148</v>
      </c>
      <c r="D125" s="254"/>
      <c r="E125" s="254"/>
      <c r="F125" s="273" t="s">
        <v>1100</v>
      </c>
      <c r="G125" s="254"/>
      <c r="H125" s="254" t="s">
        <v>1149</v>
      </c>
      <c r="I125" s="254" t="s">
        <v>1102</v>
      </c>
      <c r="J125" s="254" t="s">
        <v>1150</v>
      </c>
      <c r="K125" s="295"/>
    </row>
    <row r="126" spans="2:11" ht="15" customHeight="1">
      <c r="B126" s="293"/>
      <c r="C126" s="254" t="s">
        <v>1049</v>
      </c>
      <c r="D126" s="254"/>
      <c r="E126" s="254"/>
      <c r="F126" s="273" t="s">
        <v>1100</v>
      </c>
      <c r="G126" s="254"/>
      <c r="H126" s="254" t="s">
        <v>1151</v>
      </c>
      <c r="I126" s="254" t="s">
        <v>1102</v>
      </c>
      <c r="J126" s="254" t="s">
        <v>1150</v>
      </c>
      <c r="K126" s="295"/>
    </row>
    <row r="127" spans="2:11" ht="15" customHeight="1">
      <c r="B127" s="293"/>
      <c r="C127" s="254" t="s">
        <v>1111</v>
      </c>
      <c r="D127" s="254"/>
      <c r="E127" s="254"/>
      <c r="F127" s="273" t="s">
        <v>1106</v>
      </c>
      <c r="G127" s="254"/>
      <c r="H127" s="254" t="s">
        <v>1112</v>
      </c>
      <c r="I127" s="254" t="s">
        <v>1102</v>
      </c>
      <c r="J127" s="254">
        <v>15</v>
      </c>
      <c r="K127" s="295"/>
    </row>
    <row r="128" spans="2:11" ht="15" customHeight="1">
      <c r="B128" s="293"/>
      <c r="C128" s="275" t="s">
        <v>1113</v>
      </c>
      <c r="D128" s="275"/>
      <c r="E128" s="275"/>
      <c r="F128" s="276" t="s">
        <v>1106</v>
      </c>
      <c r="G128" s="275"/>
      <c r="H128" s="275" t="s">
        <v>1114</v>
      </c>
      <c r="I128" s="275" t="s">
        <v>1102</v>
      </c>
      <c r="J128" s="275">
        <v>15</v>
      </c>
      <c r="K128" s="295"/>
    </row>
    <row r="129" spans="2:11" ht="15" customHeight="1">
      <c r="B129" s="293"/>
      <c r="C129" s="275" t="s">
        <v>1115</v>
      </c>
      <c r="D129" s="275"/>
      <c r="E129" s="275"/>
      <c r="F129" s="276" t="s">
        <v>1106</v>
      </c>
      <c r="G129" s="275"/>
      <c r="H129" s="275" t="s">
        <v>1116</v>
      </c>
      <c r="I129" s="275" t="s">
        <v>1102</v>
      </c>
      <c r="J129" s="275">
        <v>20</v>
      </c>
      <c r="K129" s="295"/>
    </row>
    <row r="130" spans="2:11" ht="15" customHeight="1">
      <c r="B130" s="293"/>
      <c r="C130" s="275" t="s">
        <v>1117</v>
      </c>
      <c r="D130" s="275"/>
      <c r="E130" s="275"/>
      <c r="F130" s="276" t="s">
        <v>1106</v>
      </c>
      <c r="G130" s="275"/>
      <c r="H130" s="275" t="s">
        <v>1118</v>
      </c>
      <c r="I130" s="275" t="s">
        <v>1102</v>
      </c>
      <c r="J130" s="275">
        <v>20</v>
      </c>
      <c r="K130" s="295"/>
    </row>
    <row r="131" spans="2:11" ht="15" customHeight="1">
      <c r="B131" s="293"/>
      <c r="C131" s="254" t="s">
        <v>1105</v>
      </c>
      <c r="D131" s="254"/>
      <c r="E131" s="254"/>
      <c r="F131" s="273" t="s">
        <v>1106</v>
      </c>
      <c r="G131" s="254"/>
      <c r="H131" s="254" t="s">
        <v>1139</v>
      </c>
      <c r="I131" s="254" t="s">
        <v>1102</v>
      </c>
      <c r="J131" s="254">
        <v>50</v>
      </c>
      <c r="K131" s="295"/>
    </row>
    <row r="132" spans="2:11" ht="15" customHeight="1">
      <c r="B132" s="293"/>
      <c r="C132" s="254" t="s">
        <v>1119</v>
      </c>
      <c r="D132" s="254"/>
      <c r="E132" s="254"/>
      <c r="F132" s="273" t="s">
        <v>1106</v>
      </c>
      <c r="G132" s="254"/>
      <c r="H132" s="254" t="s">
        <v>1139</v>
      </c>
      <c r="I132" s="254" t="s">
        <v>1102</v>
      </c>
      <c r="J132" s="254">
        <v>50</v>
      </c>
      <c r="K132" s="295"/>
    </row>
    <row r="133" spans="2:11" ht="15" customHeight="1">
      <c r="B133" s="293"/>
      <c r="C133" s="254" t="s">
        <v>1125</v>
      </c>
      <c r="D133" s="254"/>
      <c r="E133" s="254"/>
      <c r="F133" s="273" t="s">
        <v>1106</v>
      </c>
      <c r="G133" s="254"/>
      <c r="H133" s="254" t="s">
        <v>1139</v>
      </c>
      <c r="I133" s="254" t="s">
        <v>1102</v>
      </c>
      <c r="J133" s="254">
        <v>50</v>
      </c>
      <c r="K133" s="295"/>
    </row>
    <row r="134" spans="2:11" ht="15" customHeight="1">
      <c r="B134" s="293"/>
      <c r="C134" s="254" t="s">
        <v>1127</v>
      </c>
      <c r="D134" s="254"/>
      <c r="E134" s="254"/>
      <c r="F134" s="273" t="s">
        <v>1106</v>
      </c>
      <c r="G134" s="254"/>
      <c r="H134" s="254" t="s">
        <v>1139</v>
      </c>
      <c r="I134" s="254" t="s">
        <v>1102</v>
      </c>
      <c r="J134" s="254">
        <v>50</v>
      </c>
      <c r="K134" s="295"/>
    </row>
    <row r="135" spans="2:11" ht="15" customHeight="1">
      <c r="B135" s="293"/>
      <c r="C135" s="254" t="s">
        <v>130</v>
      </c>
      <c r="D135" s="254"/>
      <c r="E135" s="254"/>
      <c r="F135" s="273" t="s">
        <v>1106</v>
      </c>
      <c r="G135" s="254"/>
      <c r="H135" s="254" t="s">
        <v>1152</v>
      </c>
      <c r="I135" s="254" t="s">
        <v>1102</v>
      </c>
      <c r="J135" s="254">
        <v>255</v>
      </c>
      <c r="K135" s="295"/>
    </row>
    <row r="136" spans="2:11" ht="15" customHeight="1">
      <c r="B136" s="293"/>
      <c r="C136" s="254" t="s">
        <v>1129</v>
      </c>
      <c r="D136" s="254"/>
      <c r="E136" s="254"/>
      <c r="F136" s="273" t="s">
        <v>1100</v>
      </c>
      <c r="G136" s="254"/>
      <c r="H136" s="254" t="s">
        <v>1153</v>
      </c>
      <c r="I136" s="254" t="s">
        <v>1131</v>
      </c>
      <c r="J136" s="254"/>
      <c r="K136" s="295"/>
    </row>
    <row r="137" spans="2:11" ht="15" customHeight="1">
      <c r="B137" s="293"/>
      <c r="C137" s="254" t="s">
        <v>1132</v>
      </c>
      <c r="D137" s="254"/>
      <c r="E137" s="254"/>
      <c r="F137" s="273" t="s">
        <v>1100</v>
      </c>
      <c r="G137" s="254"/>
      <c r="H137" s="254" t="s">
        <v>1154</v>
      </c>
      <c r="I137" s="254" t="s">
        <v>1134</v>
      </c>
      <c r="J137" s="254"/>
      <c r="K137" s="295"/>
    </row>
    <row r="138" spans="2:11" ht="15" customHeight="1">
      <c r="B138" s="293"/>
      <c r="C138" s="254" t="s">
        <v>1135</v>
      </c>
      <c r="D138" s="254"/>
      <c r="E138" s="254"/>
      <c r="F138" s="273" t="s">
        <v>1100</v>
      </c>
      <c r="G138" s="254"/>
      <c r="H138" s="254" t="s">
        <v>1135</v>
      </c>
      <c r="I138" s="254" t="s">
        <v>1134</v>
      </c>
      <c r="J138" s="254"/>
      <c r="K138" s="295"/>
    </row>
    <row r="139" spans="2:11" ht="15" customHeight="1">
      <c r="B139" s="293"/>
      <c r="C139" s="254" t="s">
        <v>45</v>
      </c>
      <c r="D139" s="254"/>
      <c r="E139" s="254"/>
      <c r="F139" s="273" t="s">
        <v>1100</v>
      </c>
      <c r="G139" s="254"/>
      <c r="H139" s="254" t="s">
        <v>1155</v>
      </c>
      <c r="I139" s="254" t="s">
        <v>1134</v>
      </c>
      <c r="J139" s="254"/>
      <c r="K139" s="295"/>
    </row>
    <row r="140" spans="2:11" ht="15" customHeight="1">
      <c r="B140" s="293"/>
      <c r="C140" s="254" t="s">
        <v>1156</v>
      </c>
      <c r="D140" s="254"/>
      <c r="E140" s="254"/>
      <c r="F140" s="273" t="s">
        <v>1100</v>
      </c>
      <c r="G140" s="254"/>
      <c r="H140" s="254" t="s">
        <v>1157</v>
      </c>
      <c r="I140" s="254" t="s">
        <v>1134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0" t="s">
        <v>1158</v>
      </c>
      <c r="D145" s="370"/>
      <c r="E145" s="370"/>
      <c r="F145" s="370"/>
      <c r="G145" s="370"/>
      <c r="H145" s="370"/>
      <c r="I145" s="370"/>
      <c r="J145" s="370"/>
      <c r="K145" s="265"/>
    </row>
    <row r="146" spans="2:11" ht="17.25" customHeight="1">
      <c r="B146" s="264"/>
      <c r="C146" s="266" t="s">
        <v>1094</v>
      </c>
      <c r="D146" s="266"/>
      <c r="E146" s="266"/>
      <c r="F146" s="266" t="s">
        <v>1095</v>
      </c>
      <c r="G146" s="267"/>
      <c r="H146" s="266" t="s">
        <v>125</v>
      </c>
      <c r="I146" s="266" t="s">
        <v>64</v>
      </c>
      <c r="J146" s="266" t="s">
        <v>1096</v>
      </c>
      <c r="K146" s="265"/>
    </row>
    <row r="147" spans="2:11" ht="17.25" customHeight="1">
      <c r="B147" s="264"/>
      <c r="C147" s="268" t="s">
        <v>1097</v>
      </c>
      <c r="D147" s="268"/>
      <c r="E147" s="268"/>
      <c r="F147" s="269" t="s">
        <v>1098</v>
      </c>
      <c r="G147" s="270"/>
      <c r="H147" s="268"/>
      <c r="I147" s="268"/>
      <c r="J147" s="268" t="s">
        <v>1099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1103</v>
      </c>
      <c r="D149" s="254"/>
      <c r="E149" s="254"/>
      <c r="F149" s="300" t="s">
        <v>1100</v>
      </c>
      <c r="G149" s="254"/>
      <c r="H149" s="299" t="s">
        <v>1139</v>
      </c>
      <c r="I149" s="299" t="s">
        <v>1102</v>
      </c>
      <c r="J149" s="299">
        <v>120</v>
      </c>
      <c r="K149" s="295"/>
    </row>
    <row r="150" spans="2:11" ht="15" customHeight="1">
      <c r="B150" s="274"/>
      <c r="C150" s="299" t="s">
        <v>1148</v>
      </c>
      <c r="D150" s="254"/>
      <c r="E150" s="254"/>
      <c r="F150" s="300" t="s">
        <v>1100</v>
      </c>
      <c r="G150" s="254"/>
      <c r="H150" s="299" t="s">
        <v>1159</v>
      </c>
      <c r="I150" s="299" t="s">
        <v>1102</v>
      </c>
      <c r="J150" s="299" t="s">
        <v>1150</v>
      </c>
      <c r="K150" s="295"/>
    </row>
    <row r="151" spans="2:11" ht="15" customHeight="1">
      <c r="B151" s="274"/>
      <c r="C151" s="299" t="s">
        <v>1049</v>
      </c>
      <c r="D151" s="254"/>
      <c r="E151" s="254"/>
      <c r="F151" s="300" t="s">
        <v>1100</v>
      </c>
      <c r="G151" s="254"/>
      <c r="H151" s="299" t="s">
        <v>1160</v>
      </c>
      <c r="I151" s="299" t="s">
        <v>1102</v>
      </c>
      <c r="J151" s="299" t="s">
        <v>1150</v>
      </c>
      <c r="K151" s="295"/>
    </row>
    <row r="152" spans="2:11" ht="15" customHeight="1">
      <c r="B152" s="274"/>
      <c r="C152" s="299" t="s">
        <v>1105</v>
      </c>
      <c r="D152" s="254"/>
      <c r="E152" s="254"/>
      <c r="F152" s="300" t="s">
        <v>1106</v>
      </c>
      <c r="G152" s="254"/>
      <c r="H152" s="299" t="s">
        <v>1139</v>
      </c>
      <c r="I152" s="299" t="s">
        <v>1102</v>
      </c>
      <c r="J152" s="299">
        <v>50</v>
      </c>
      <c r="K152" s="295"/>
    </row>
    <row r="153" spans="2:11" ht="15" customHeight="1">
      <c r="B153" s="274"/>
      <c r="C153" s="299" t="s">
        <v>1108</v>
      </c>
      <c r="D153" s="254"/>
      <c r="E153" s="254"/>
      <c r="F153" s="300" t="s">
        <v>1100</v>
      </c>
      <c r="G153" s="254"/>
      <c r="H153" s="299" t="s">
        <v>1139</v>
      </c>
      <c r="I153" s="299" t="s">
        <v>1110</v>
      </c>
      <c r="J153" s="299"/>
      <c r="K153" s="295"/>
    </row>
    <row r="154" spans="2:11" ht="15" customHeight="1">
      <c r="B154" s="274"/>
      <c r="C154" s="299" t="s">
        <v>1119</v>
      </c>
      <c r="D154" s="254"/>
      <c r="E154" s="254"/>
      <c r="F154" s="300" t="s">
        <v>1106</v>
      </c>
      <c r="G154" s="254"/>
      <c r="H154" s="299" t="s">
        <v>1139</v>
      </c>
      <c r="I154" s="299" t="s">
        <v>1102</v>
      </c>
      <c r="J154" s="299">
        <v>50</v>
      </c>
      <c r="K154" s="295"/>
    </row>
    <row r="155" spans="2:11" ht="15" customHeight="1">
      <c r="B155" s="274"/>
      <c r="C155" s="299" t="s">
        <v>1127</v>
      </c>
      <c r="D155" s="254"/>
      <c r="E155" s="254"/>
      <c r="F155" s="300" t="s">
        <v>1106</v>
      </c>
      <c r="G155" s="254"/>
      <c r="H155" s="299" t="s">
        <v>1139</v>
      </c>
      <c r="I155" s="299" t="s">
        <v>1102</v>
      </c>
      <c r="J155" s="299">
        <v>50</v>
      </c>
      <c r="K155" s="295"/>
    </row>
    <row r="156" spans="2:11" ht="15" customHeight="1">
      <c r="B156" s="274"/>
      <c r="C156" s="299" t="s">
        <v>1125</v>
      </c>
      <c r="D156" s="254"/>
      <c r="E156" s="254"/>
      <c r="F156" s="300" t="s">
        <v>1106</v>
      </c>
      <c r="G156" s="254"/>
      <c r="H156" s="299" t="s">
        <v>1139</v>
      </c>
      <c r="I156" s="299" t="s">
        <v>1102</v>
      </c>
      <c r="J156" s="299">
        <v>50</v>
      </c>
      <c r="K156" s="295"/>
    </row>
    <row r="157" spans="2:11" ht="15" customHeight="1">
      <c r="B157" s="274"/>
      <c r="C157" s="299" t="s">
        <v>113</v>
      </c>
      <c r="D157" s="254"/>
      <c r="E157" s="254"/>
      <c r="F157" s="300" t="s">
        <v>1100</v>
      </c>
      <c r="G157" s="254"/>
      <c r="H157" s="299" t="s">
        <v>1161</v>
      </c>
      <c r="I157" s="299" t="s">
        <v>1102</v>
      </c>
      <c r="J157" s="299" t="s">
        <v>1162</v>
      </c>
      <c r="K157" s="295"/>
    </row>
    <row r="158" spans="2:11" ht="15" customHeight="1">
      <c r="B158" s="274"/>
      <c r="C158" s="299" t="s">
        <v>1163</v>
      </c>
      <c r="D158" s="254"/>
      <c r="E158" s="254"/>
      <c r="F158" s="300" t="s">
        <v>1100</v>
      </c>
      <c r="G158" s="254"/>
      <c r="H158" s="299" t="s">
        <v>1164</v>
      </c>
      <c r="I158" s="299" t="s">
        <v>1134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6" t="s">
        <v>1165</v>
      </c>
      <c r="D163" s="366"/>
      <c r="E163" s="366"/>
      <c r="F163" s="366"/>
      <c r="G163" s="366"/>
      <c r="H163" s="366"/>
      <c r="I163" s="366"/>
      <c r="J163" s="366"/>
      <c r="K163" s="246"/>
    </row>
    <row r="164" spans="2:11" ht="17.25" customHeight="1">
      <c r="B164" s="245"/>
      <c r="C164" s="266" t="s">
        <v>1094</v>
      </c>
      <c r="D164" s="266"/>
      <c r="E164" s="266"/>
      <c r="F164" s="266" t="s">
        <v>1095</v>
      </c>
      <c r="G164" s="303"/>
      <c r="H164" s="304" t="s">
        <v>125</v>
      </c>
      <c r="I164" s="304" t="s">
        <v>64</v>
      </c>
      <c r="J164" s="266" t="s">
        <v>1096</v>
      </c>
      <c r="K164" s="246"/>
    </row>
    <row r="165" spans="2:11" ht="17.25" customHeight="1">
      <c r="B165" s="247"/>
      <c r="C165" s="268" t="s">
        <v>1097</v>
      </c>
      <c r="D165" s="268"/>
      <c r="E165" s="268"/>
      <c r="F165" s="269" t="s">
        <v>1098</v>
      </c>
      <c r="G165" s="305"/>
      <c r="H165" s="306"/>
      <c r="I165" s="306"/>
      <c r="J165" s="268" t="s">
        <v>1099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1103</v>
      </c>
      <c r="D167" s="254"/>
      <c r="E167" s="254"/>
      <c r="F167" s="273" t="s">
        <v>1100</v>
      </c>
      <c r="G167" s="254"/>
      <c r="H167" s="254" t="s">
        <v>1139</v>
      </c>
      <c r="I167" s="254" t="s">
        <v>1102</v>
      </c>
      <c r="J167" s="254">
        <v>120</v>
      </c>
      <c r="K167" s="295"/>
    </row>
    <row r="168" spans="2:11" ht="15" customHeight="1">
      <c r="B168" s="274"/>
      <c r="C168" s="254" t="s">
        <v>1148</v>
      </c>
      <c r="D168" s="254"/>
      <c r="E168" s="254"/>
      <c r="F168" s="273" t="s">
        <v>1100</v>
      </c>
      <c r="G168" s="254"/>
      <c r="H168" s="254" t="s">
        <v>1149</v>
      </c>
      <c r="I168" s="254" t="s">
        <v>1102</v>
      </c>
      <c r="J168" s="254" t="s">
        <v>1150</v>
      </c>
      <c r="K168" s="295"/>
    </row>
    <row r="169" spans="2:11" ht="15" customHeight="1">
      <c r="B169" s="274"/>
      <c r="C169" s="254" t="s">
        <v>1049</v>
      </c>
      <c r="D169" s="254"/>
      <c r="E169" s="254"/>
      <c r="F169" s="273" t="s">
        <v>1100</v>
      </c>
      <c r="G169" s="254"/>
      <c r="H169" s="254" t="s">
        <v>1166</v>
      </c>
      <c r="I169" s="254" t="s">
        <v>1102</v>
      </c>
      <c r="J169" s="254" t="s">
        <v>1150</v>
      </c>
      <c r="K169" s="295"/>
    </row>
    <row r="170" spans="2:11" ht="15" customHeight="1">
      <c r="B170" s="274"/>
      <c r="C170" s="254" t="s">
        <v>1105</v>
      </c>
      <c r="D170" s="254"/>
      <c r="E170" s="254"/>
      <c r="F170" s="273" t="s">
        <v>1106</v>
      </c>
      <c r="G170" s="254"/>
      <c r="H170" s="254" t="s">
        <v>1166</v>
      </c>
      <c r="I170" s="254" t="s">
        <v>1102</v>
      </c>
      <c r="J170" s="254">
        <v>50</v>
      </c>
      <c r="K170" s="295"/>
    </row>
    <row r="171" spans="2:11" ht="15" customHeight="1">
      <c r="B171" s="274"/>
      <c r="C171" s="254" t="s">
        <v>1108</v>
      </c>
      <c r="D171" s="254"/>
      <c r="E171" s="254"/>
      <c r="F171" s="273" t="s">
        <v>1100</v>
      </c>
      <c r="G171" s="254"/>
      <c r="H171" s="254" t="s">
        <v>1166</v>
      </c>
      <c r="I171" s="254" t="s">
        <v>1110</v>
      </c>
      <c r="J171" s="254"/>
      <c r="K171" s="295"/>
    </row>
    <row r="172" spans="2:11" ht="15" customHeight="1">
      <c r="B172" s="274"/>
      <c r="C172" s="254" t="s">
        <v>1119</v>
      </c>
      <c r="D172" s="254"/>
      <c r="E172" s="254"/>
      <c r="F172" s="273" t="s">
        <v>1106</v>
      </c>
      <c r="G172" s="254"/>
      <c r="H172" s="254" t="s">
        <v>1166</v>
      </c>
      <c r="I172" s="254" t="s">
        <v>1102</v>
      </c>
      <c r="J172" s="254">
        <v>50</v>
      </c>
      <c r="K172" s="295"/>
    </row>
    <row r="173" spans="2:11" ht="15" customHeight="1">
      <c r="B173" s="274"/>
      <c r="C173" s="254" t="s">
        <v>1127</v>
      </c>
      <c r="D173" s="254"/>
      <c r="E173" s="254"/>
      <c r="F173" s="273" t="s">
        <v>1106</v>
      </c>
      <c r="G173" s="254"/>
      <c r="H173" s="254" t="s">
        <v>1166</v>
      </c>
      <c r="I173" s="254" t="s">
        <v>1102</v>
      </c>
      <c r="J173" s="254">
        <v>50</v>
      </c>
      <c r="K173" s="295"/>
    </row>
    <row r="174" spans="2:11" ht="15" customHeight="1">
      <c r="B174" s="274"/>
      <c r="C174" s="254" t="s">
        <v>1125</v>
      </c>
      <c r="D174" s="254"/>
      <c r="E174" s="254"/>
      <c r="F174" s="273" t="s">
        <v>1106</v>
      </c>
      <c r="G174" s="254"/>
      <c r="H174" s="254" t="s">
        <v>1166</v>
      </c>
      <c r="I174" s="254" t="s">
        <v>1102</v>
      </c>
      <c r="J174" s="254">
        <v>50</v>
      </c>
      <c r="K174" s="295"/>
    </row>
    <row r="175" spans="2:11" ht="15" customHeight="1">
      <c r="B175" s="274"/>
      <c r="C175" s="254" t="s">
        <v>124</v>
      </c>
      <c r="D175" s="254"/>
      <c r="E175" s="254"/>
      <c r="F175" s="273" t="s">
        <v>1100</v>
      </c>
      <c r="G175" s="254"/>
      <c r="H175" s="254" t="s">
        <v>1167</v>
      </c>
      <c r="I175" s="254" t="s">
        <v>1168</v>
      </c>
      <c r="J175" s="254"/>
      <c r="K175" s="295"/>
    </row>
    <row r="176" spans="2:11" ht="15" customHeight="1">
      <c r="B176" s="274"/>
      <c r="C176" s="254" t="s">
        <v>64</v>
      </c>
      <c r="D176" s="254"/>
      <c r="E176" s="254"/>
      <c r="F176" s="273" t="s">
        <v>1100</v>
      </c>
      <c r="G176" s="254"/>
      <c r="H176" s="254" t="s">
        <v>1169</v>
      </c>
      <c r="I176" s="254" t="s">
        <v>1170</v>
      </c>
      <c r="J176" s="254">
        <v>1</v>
      </c>
      <c r="K176" s="295"/>
    </row>
    <row r="177" spans="2:11" ht="15" customHeight="1">
      <c r="B177" s="274"/>
      <c r="C177" s="254" t="s">
        <v>60</v>
      </c>
      <c r="D177" s="254"/>
      <c r="E177" s="254"/>
      <c r="F177" s="273" t="s">
        <v>1100</v>
      </c>
      <c r="G177" s="254"/>
      <c r="H177" s="254" t="s">
        <v>1171</v>
      </c>
      <c r="I177" s="254" t="s">
        <v>1102</v>
      </c>
      <c r="J177" s="254">
        <v>20</v>
      </c>
      <c r="K177" s="295"/>
    </row>
    <row r="178" spans="2:11" ht="15" customHeight="1">
      <c r="B178" s="274"/>
      <c r="C178" s="254" t="s">
        <v>125</v>
      </c>
      <c r="D178" s="254"/>
      <c r="E178" s="254"/>
      <c r="F178" s="273" t="s">
        <v>1100</v>
      </c>
      <c r="G178" s="254"/>
      <c r="H178" s="254" t="s">
        <v>1172</v>
      </c>
      <c r="I178" s="254" t="s">
        <v>1102</v>
      </c>
      <c r="J178" s="254">
        <v>255</v>
      </c>
      <c r="K178" s="295"/>
    </row>
    <row r="179" spans="2:11" ht="15" customHeight="1">
      <c r="B179" s="274"/>
      <c r="C179" s="254" t="s">
        <v>126</v>
      </c>
      <c r="D179" s="254"/>
      <c r="E179" s="254"/>
      <c r="F179" s="273" t="s">
        <v>1100</v>
      </c>
      <c r="G179" s="254"/>
      <c r="H179" s="254" t="s">
        <v>1065</v>
      </c>
      <c r="I179" s="254" t="s">
        <v>1102</v>
      </c>
      <c r="J179" s="254">
        <v>10</v>
      </c>
      <c r="K179" s="295"/>
    </row>
    <row r="180" spans="2:11" ht="15" customHeight="1">
      <c r="B180" s="274"/>
      <c r="C180" s="254" t="s">
        <v>127</v>
      </c>
      <c r="D180" s="254"/>
      <c r="E180" s="254"/>
      <c r="F180" s="273" t="s">
        <v>1100</v>
      </c>
      <c r="G180" s="254"/>
      <c r="H180" s="254" t="s">
        <v>1173</v>
      </c>
      <c r="I180" s="254" t="s">
        <v>1134</v>
      </c>
      <c r="J180" s="254"/>
      <c r="K180" s="295"/>
    </row>
    <row r="181" spans="2:11" ht="15" customHeight="1">
      <c r="B181" s="274"/>
      <c r="C181" s="254" t="s">
        <v>1174</v>
      </c>
      <c r="D181" s="254"/>
      <c r="E181" s="254"/>
      <c r="F181" s="273" t="s">
        <v>1100</v>
      </c>
      <c r="G181" s="254"/>
      <c r="H181" s="254" t="s">
        <v>1175</v>
      </c>
      <c r="I181" s="254" t="s">
        <v>1134</v>
      </c>
      <c r="J181" s="254"/>
      <c r="K181" s="295"/>
    </row>
    <row r="182" spans="2:11" ht="15" customHeight="1">
      <c r="B182" s="274"/>
      <c r="C182" s="254" t="s">
        <v>1163</v>
      </c>
      <c r="D182" s="254"/>
      <c r="E182" s="254"/>
      <c r="F182" s="273" t="s">
        <v>1100</v>
      </c>
      <c r="G182" s="254"/>
      <c r="H182" s="254" t="s">
        <v>1176</v>
      </c>
      <c r="I182" s="254" t="s">
        <v>1134</v>
      </c>
      <c r="J182" s="254"/>
      <c r="K182" s="295"/>
    </row>
    <row r="183" spans="2:11" ht="15" customHeight="1">
      <c r="B183" s="274"/>
      <c r="C183" s="254" t="s">
        <v>129</v>
      </c>
      <c r="D183" s="254"/>
      <c r="E183" s="254"/>
      <c r="F183" s="273" t="s">
        <v>1106</v>
      </c>
      <c r="G183" s="254"/>
      <c r="H183" s="254" t="s">
        <v>1177</v>
      </c>
      <c r="I183" s="254" t="s">
        <v>1102</v>
      </c>
      <c r="J183" s="254">
        <v>50</v>
      </c>
      <c r="K183" s="295"/>
    </row>
    <row r="184" spans="2:11" ht="15" customHeight="1">
      <c r="B184" s="274"/>
      <c r="C184" s="254" t="s">
        <v>1178</v>
      </c>
      <c r="D184" s="254"/>
      <c r="E184" s="254"/>
      <c r="F184" s="273" t="s">
        <v>1106</v>
      </c>
      <c r="G184" s="254"/>
      <c r="H184" s="254" t="s">
        <v>1179</v>
      </c>
      <c r="I184" s="254" t="s">
        <v>1180</v>
      </c>
      <c r="J184" s="254"/>
      <c r="K184" s="295"/>
    </row>
    <row r="185" spans="2:11" ht="15" customHeight="1">
      <c r="B185" s="274"/>
      <c r="C185" s="254" t="s">
        <v>1181</v>
      </c>
      <c r="D185" s="254"/>
      <c r="E185" s="254"/>
      <c r="F185" s="273" t="s">
        <v>1106</v>
      </c>
      <c r="G185" s="254"/>
      <c r="H185" s="254" t="s">
        <v>1182</v>
      </c>
      <c r="I185" s="254" t="s">
        <v>1180</v>
      </c>
      <c r="J185" s="254"/>
      <c r="K185" s="295"/>
    </row>
    <row r="186" spans="2:11" ht="15" customHeight="1">
      <c r="B186" s="274"/>
      <c r="C186" s="254" t="s">
        <v>1183</v>
      </c>
      <c r="D186" s="254"/>
      <c r="E186" s="254"/>
      <c r="F186" s="273" t="s">
        <v>1106</v>
      </c>
      <c r="G186" s="254"/>
      <c r="H186" s="254" t="s">
        <v>1184</v>
      </c>
      <c r="I186" s="254" t="s">
        <v>1180</v>
      </c>
      <c r="J186" s="254"/>
      <c r="K186" s="295"/>
    </row>
    <row r="187" spans="2:11" ht="15" customHeight="1">
      <c r="B187" s="274"/>
      <c r="C187" s="307" t="s">
        <v>1185</v>
      </c>
      <c r="D187" s="254"/>
      <c r="E187" s="254"/>
      <c r="F187" s="273" t="s">
        <v>1106</v>
      </c>
      <c r="G187" s="254"/>
      <c r="H187" s="254" t="s">
        <v>1186</v>
      </c>
      <c r="I187" s="254" t="s">
        <v>1187</v>
      </c>
      <c r="J187" s="308" t="s">
        <v>1188</v>
      </c>
      <c r="K187" s="295"/>
    </row>
    <row r="188" spans="2:11" ht="15" customHeight="1">
      <c r="B188" s="274"/>
      <c r="C188" s="259" t="s">
        <v>49</v>
      </c>
      <c r="D188" s="254"/>
      <c r="E188" s="254"/>
      <c r="F188" s="273" t="s">
        <v>1100</v>
      </c>
      <c r="G188" s="254"/>
      <c r="H188" s="250" t="s">
        <v>1189</v>
      </c>
      <c r="I188" s="254" t="s">
        <v>1190</v>
      </c>
      <c r="J188" s="254"/>
      <c r="K188" s="295"/>
    </row>
    <row r="189" spans="2:11" ht="15" customHeight="1">
      <c r="B189" s="274"/>
      <c r="C189" s="259" t="s">
        <v>1191</v>
      </c>
      <c r="D189" s="254"/>
      <c r="E189" s="254"/>
      <c r="F189" s="273" t="s">
        <v>1100</v>
      </c>
      <c r="G189" s="254"/>
      <c r="H189" s="254" t="s">
        <v>1192</v>
      </c>
      <c r="I189" s="254" t="s">
        <v>1134</v>
      </c>
      <c r="J189" s="254"/>
      <c r="K189" s="295"/>
    </row>
    <row r="190" spans="2:11" ht="15" customHeight="1">
      <c r="B190" s="274"/>
      <c r="C190" s="259" t="s">
        <v>1193</v>
      </c>
      <c r="D190" s="254"/>
      <c r="E190" s="254"/>
      <c r="F190" s="273" t="s">
        <v>1100</v>
      </c>
      <c r="G190" s="254"/>
      <c r="H190" s="254" t="s">
        <v>1194</v>
      </c>
      <c r="I190" s="254" t="s">
        <v>1134</v>
      </c>
      <c r="J190" s="254"/>
      <c r="K190" s="295"/>
    </row>
    <row r="191" spans="2:11" ht="15" customHeight="1">
      <c r="B191" s="274"/>
      <c r="C191" s="259" t="s">
        <v>1195</v>
      </c>
      <c r="D191" s="254"/>
      <c r="E191" s="254"/>
      <c r="F191" s="273" t="s">
        <v>1106</v>
      </c>
      <c r="G191" s="254"/>
      <c r="H191" s="254" t="s">
        <v>1196</v>
      </c>
      <c r="I191" s="254" t="s">
        <v>1134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6" t="s">
        <v>1197</v>
      </c>
      <c r="D197" s="366"/>
      <c r="E197" s="366"/>
      <c r="F197" s="366"/>
      <c r="G197" s="366"/>
      <c r="H197" s="366"/>
      <c r="I197" s="366"/>
      <c r="J197" s="366"/>
      <c r="K197" s="246"/>
    </row>
    <row r="198" spans="2:11" ht="25.5" customHeight="1">
      <c r="B198" s="245"/>
      <c r="C198" s="310" t="s">
        <v>1198</v>
      </c>
      <c r="D198" s="310"/>
      <c r="E198" s="310"/>
      <c r="F198" s="310" t="s">
        <v>1199</v>
      </c>
      <c r="G198" s="311"/>
      <c r="H198" s="371" t="s">
        <v>1200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1190</v>
      </c>
      <c r="D200" s="254"/>
      <c r="E200" s="254"/>
      <c r="F200" s="273" t="s">
        <v>50</v>
      </c>
      <c r="G200" s="254"/>
      <c r="H200" s="368" t="s">
        <v>1201</v>
      </c>
      <c r="I200" s="368"/>
      <c r="J200" s="368"/>
      <c r="K200" s="295"/>
    </row>
    <row r="201" spans="2:11" ht="15" customHeight="1">
      <c r="B201" s="274"/>
      <c r="C201" s="280"/>
      <c r="D201" s="254"/>
      <c r="E201" s="254"/>
      <c r="F201" s="273" t="s">
        <v>51</v>
      </c>
      <c r="G201" s="254"/>
      <c r="H201" s="368" t="s">
        <v>1202</v>
      </c>
      <c r="I201" s="368"/>
      <c r="J201" s="368"/>
      <c r="K201" s="295"/>
    </row>
    <row r="202" spans="2:11" ht="15" customHeight="1">
      <c r="B202" s="274"/>
      <c r="C202" s="280"/>
      <c r="D202" s="254"/>
      <c r="E202" s="254"/>
      <c r="F202" s="273" t="s">
        <v>54</v>
      </c>
      <c r="G202" s="254"/>
      <c r="H202" s="368" t="s">
        <v>1203</v>
      </c>
      <c r="I202" s="368"/>
      <c r="J202" s="368"/>
      <c r="K202" s="295"/>
    </row>
    <row r="203" spans="2:11" ht="15" customHeight="1">
      <c r="B203" s="274"/>
      <c r="C203" s="254"/>
      <c r="D203" s="254"/>
      <c r="E203" s="254"/>
      <c r="F203" s="273" t="s">
        <v>52</v>
      </c>
      <c r="G203" s="254"/>
      <c r="H203" s="368" t="s">
        <v>1204</v>
      </c>
      <c r="I203" s="368"/>
      <c r="J203" s="368"/>
      <c r="K203" s="295"/>
    </row>
    <row r="204" spans="2:11" ht="15" customHeight="1">
      <c r="B204" s="274"/>
      <c r="C204" s="254"/>
      <c r="D204" s="254"/>
      <c r="E204" s="254"/>
      <c r="F204" s="273" t="s">
        <v>53</v>
      </c>
      <c r="G204" s="254"/>
      <c r="H204" s="368" t="s">
        <v>1205</v>
      </c>
      <c r="I204" s="368"/>
      <c r="J204" s="36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1146</v>
      </c>
      <c r="D206" s="254"/>
      <c r="E206" s="254"/>
      <c r="F206" s="273" t="s">
        <v>86</v>
      </c>
      <c r="G206" s="254"/>
      <c r="H206" s="368" t="s">
        <v>1206</v>
      </c>
      <c r="I206" s="368"/>
      <c r="J206" s="368"/>
      <c r="K206" s="295"/>
    </row>
    <row r="207" spans="2:11" ht="15" customHeight="1">
      <c r="B207" s="274"/>
      <c r="C207" s="280"/>
      <c r="D207" s="254"/>
      <c r="E207" s="254"/>
      <c r="F207" s="273" t="s">
        <v>1045</v>
      </c>
      <c r="G207" s="254"/>
      <c r="H207" s="368" t="s">
        <v>1046</v>
      </c>
      <c r="I207" s="368"/>
      <c r="J207" s="368"/>
      <c r="K207" s="295"/>
    </row>
    <row r="208" spans="2:11" ht="15" customHeight="1">
      <c r="B208" s="274"/>
      <c r="C208" s="254"/>
      <c r="D208" s="254"/>
      <c r="E208" s="254"/>
      <c r="F208" s="273" t="s">
        <v>1043</v>
      </c>
      <c r="G208" s="254"/>
      <c r="H208" s="368" t="s">
        <v>1207</v>
      </c>
      <c r="I208" s="368"/>
      <c r="J208" s="368"/>
      <c r="K208" s="295"/>
    </row>
    <row r="209" spans="2:11" ht="15" customHeight="1">
      <c r="B209" s="312"/>
      <c r="C209" s="280"/>
      <c r="D209" s="280"/>
      <c r="E209" s="280"/>
      <c r="F209" s="273" t="s">
        <v>1047</v>
      </c>
      <c r="G209" s="259"/>
      <c r="H209" s="372" t="s">
        <v>1048</v>
      </c>
      <c r="I209" s="372"/>
      <c r="J209" s="372"/>
      <c r="K209" s="313"/>
    </row>
    <row r="210" spans="2:11" ht="15" customHeight="1">
      <c r="B210" s="312"/>
      <c r="C210" s="280"/>
      <c r="D210" s="280"/>
      <c r="E210" s="280"/>
      <c r="F210" s="273" t="s">
        <v>958</v>
      </c>
      <c r="G210" s="259"/>
      <c r="H210" s="372" t="s">
        <v>1208</v>
      </c>
      <c r="I210" s="372"/>
      <c r="J210" s="372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1170</v>
      </c>
      <c r="D212" s="280"/>
      <c r="E212" s="280"/>
      <c r="F212" s="273">
        <v>1</v>
      </c>
      <c r="G212" s="259"/>
      <c r="H212" s="372" t="s">
        <v>1209</v>
      </c>
      <c r="I212" s="372"/>
      <c r="J212" s="372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2" t="s">
        <v>1210</v>
      </c>
      <c r="I213" s="372"/>
      <c r="J213" s="372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2" t="s">
        <v>1211</v>
      </c>
      <c r="I214" s="372"/>
      <c r="J214" s="372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2" t="s">
        <v>1212</v>
      </c>
      <c r="I215" s="372"/>
      <c r="J215" s="372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2016-10-14-Hum2 - SO 02 D...</vt:lpstr>
      <vt:lpstr>2016-10-13-Hum1 - SO 01 Hala</vt:lpstr>
      <vt:lpstr>2016-10-14-Hum3 - SO 03 P...</vt:lpstr>
      <vt:lpstr>2016-10-14-Hum4 - SO 04 Z...</vt:lpstr>
      <vt:lpstr>2017-06-14-Hum5 - SO 05 S...</vt:lpstr>
      <vt:lpstr>2017-06-2017-Hum - VON - ...</vt:lpstr>
      <vt:lpstr>Pokyny pro vyplnění</vt:lpstr>
      <vt:lpstr>'2016-10-13-Hum1 - SO 01 Hala'!Názvy_tisku</vt:lpstr>
      <vt:lpstr>'2016-10-14-Hum2 - SO 02 D...'!Názvy_tisku</vt:lpstr>
      <vt:lpstr>'2016-10-14-Hum3 - SO 03 P...'!Názvy_tisku</vt:lpstr>
      <vt:lpstr>'2016-10-14-Hum4 - SO 04 Z...'!Názvy_tisku</vt:lpstr>
      <vt:lpstr>'2017-06-14-Hum5 - SO 05 S...'!Názvy_tisku</vt:lpstr>
      <vt:lpstr>'2017-06-2017-Hum - VON - ...'!Názvy_tisku</vt:lpstr>
      <vt:lpstr>'Rekapitulace stavby'!Názvy_tisku</vt:lpstr>
      <vt:lpstr>'2016-10-13-Hum1 - SO 01 Hala'!Oblast_tisku</vt:lpstr>
      <vt:lpstr>'2016-10-14-Hum2 - SO 02 D...'!Oblast_tisku</vt:lpstr>
      <vt:lpstr>'2016-10-14-Hum3 - SO 03 P...'!Oblast_tisku</vt:lpstr>
      <vt:lpstr>'2016-10-14-Hum4 - SO 04 Z...'!Oblast_tisku</vt:lpstr>
      <vt:lpstr>'2017-06-14-Hum5 - SO 05 S...'!Oblast_tisku</vt:lpstr>
      <vt:lpstr>'2017-06-2017-Hum - VON -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2017-08-28T10:33:23Z</dcterms:created>
  <dcterms:modified xsi:type="dcterms:W3CDTF">2017-08-28T12:11:31Z</dcterms:modified>
</cp:coreProperties>
</file>